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3.8\PKVysocina\15ZAKAZKY\PM_VZ\26_GYM,SOŠ Telč_Výměna svítidel\nová VZ\01 Výzva k podání nabídek\"/>
    </mc:Choice>
  </mc:AlternateContent>
  <bookViews>
    <workbookView xWindow="-108" yWindow="-108" windowWidth="23256" windowHeight="12456" firstSheet="1" activeTab="1"/>
  </bookViews>
  <sheets>
    <sheet name="Rekapitulace stavby" sheetId="1" state="veryHidden" r:id="rId1"/>
    <sheet name="24-07-21-1 - Světelně tec..." sheetId="2" r:id="rId2"/>
  </sheets>
  <definedNames>
    <definedName name="_xlnm._FilterDatabase" localSheetId="1" hidden="1">'24-07-21-1 - Světelně tec...'!$C$119:$K$200</definedName>
    <definedName name="_xlnm.Print_Titles" localSheetId="1">'24-07-21-1 - Světelně tec...'!$119:$119</definedName>
    <definedName name="_xlnm.Print_Titles" localSheetId="0">'Rekapitulace stavby'!$92:$92</definedName>
    <definedName name="_xlnm.Print_Area" localSheetId="1">'24-07-21-1 - Světelně tec...'!$C$4:$J$76,'24-07-21-1 - Světelně tec...'!$C$82:$J$103,'24-07-21-1 - Světelně tec...'!$C$109:$J$200</definedName>
    <definedName name="_xlnm.Print_Area" localSheetId="0">'Rekapitulace stavby'!$D$4:$AO$76,'Rekapitulace stavby'!$C$82:$AQ$96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4" i="2"/>
  <c r="E112" i="2"/>
  <c r="J90" i="2"/>
  <c r="F87" i="2"/>
  <c r="E85" i="2"/>
  <c r="J19" i="2"/>
  <c r="E19" i="2"/>
  <c r="J89" i="2" s="1"/>
  <c r="J18" i="2"/>
  <c r="J16" i="2"/>
  <c r="E16" i="2"/>
  <c r="F117" i="2"/>
  <c r="J15" i="2"/>
  <c r="J13" i="2"/>
  <c r="E13" i="2"/>
  <c r="F89" i="2" s="1"/>
  <c r="J12" i="2"/>
  <c r="J10" i="2"/>
  <c r="J114" i="2" s="1"/>
  <c r="L90" i="1"/>
  <c r="AM90" i="1"/>
  <c r="AM89" i="1"/>
  <c r="L89" i="1"/>
  <c r="AM87" i="1"/>
  <c r="L87" i="1"/>
  <c r="L85" i="1"/>
  <c r="L84" i="1"/>
  <c r="J179" i="2"/>
  <c r="J148" i="2"/>
  <c r="BK122" i="2"/>
  <c r="BK179" i="2"/>
  <c r="BK137" i="2"/>
  <c r="BK180" i="2"/>
  <c r="J167" i="2"/>
  <c r="BK144" i="2"/>
  <c r="J200" i="2"/>
  <c r="BK169" i="2"/>
  <c r="J150" i="2"/>
  <c r="BK195" i="2"/>
  <c r="BK175" i="2"/>
  <c r="J142" i="2"/>
  <c r="J198" i="2"/>
  <c r="J172" i="2"/>
  <c r="J140" i="2"/>
  <c r="BK186" i="2"/>
  <c r="BK151" i="2"/>
  <c r="BK194" i="2"/>
  <c r="J155" i="2"/>
  <c r="BK130" i="2"/>
  <c r="J190" i="2"/>
  <c r="BK159" i="2"/>
  <c r="J195" i="2"/>
  <c r="J174" i="2"/>
  <c r="J151" i="2"/>
  <c r="J131" i="2"/>
  <c r="BK188" i="2"/>
  <c r="BK166" i="2"/>
  <c r="BK142" i="2"/>
  <c r="J124" i="2"/>
  <c r="BK187" i="2"/>
  <c r="J180" i="2"/>
  <c r="BK150" i="2"/>
  <c r="J139" i="2"/>
  <c r="BK127" i="2"/>
  <c r="BK192" i="2"/>
  <c r="J184" i="2"/>
  <c r="J168" i="2"/>
  <c r="BK149" i="2"/>
  <c r="BK129" i="2"/>
  <c r="J192" i="2"/>
  <c r="J170" i="2"/>
  <c r="J149" i="2"/>
  <c r="BK198" i="2"/>
  <c r="BK167" i="2"/>
  <c r="J137" i="2"/>
  <c r="BK189" i="2"/>
  <c r="BK155" i="2"/>
  <c r="BK197" i="2"/>
  <c r="BK165" i="2"/>
  <c r="BK143" i="2"/>
  <c r="J177" i="2"/>
  <c r="J159" i="2"/>
  <c r="J128" i="2"/>
  <c r="J197" i="2"/>
  <c r="J164" i="2"/>
  <c r="BK131" i="2"/>
  <c r="BK182" i="2"/>
  <c r="BK164" i="2"/>
  <c r="BK200" i="2"/>
  <c r="BK177" i="2"/>
  <c r="BK160" i="2"/>
  <c r="BK139" i="2"/>
  <c r="J199" i="2"/>
  <c r="J163" i="2"/>
  <c r="BK138" i="2"/>
  <c r="J196" i="2"/>
  <c r="J186" i="2"/>
  <c r="J166" i="2"/>
  <c r="J144" i="2"/>
  <c r="J135" i="2"/>
  <c r="J122" i="2"/>
  <c r="BK190" i="2"/>
  <c r="BK178" i="2"/>
  <c r="J156" i="2"/>
  <c r="J146" i="2"/>
  <c r="J127" i="2"/>
  <c r="BK191" i="2"/>
  <c r="BK158" i="2"/>
  <c r="J138" i="2"/>
  <c r="BK132" i="2"/>
  <c r="BK183" i="2"/>
  <c r="BK162" i="2"/>
  <c r="BK124" i="2"/>
  <c r="BK181" i="2"/>
  <c r="J158" i="2"/>
  <c r="BK199" i="2"/>
  <c r="J175" i="2"/>
  <c r="BK157" i="2"/>
  <c r="J130" i="2"/>
  <c r="J181" i="2"/>
  <c r="J160" i="2"/>
  <c r="J141" i="2"/>
  <c r="J123" i="2"/>
  <c r="J194" i="2"/>
  <c r="BK184" i="2"/>
  <c r="J162" i="2"/>
  <c r="BK140" i="2"/>
  <c r="J129" i="2"/>
  <c r="AS94" i="1"/>
  <c r="J187" i="2"/>
  <c r="BK163" i="2"/>
  <c r="BK141" i="2"/>
  <c r="BK123" i="2"/>
  <c r="BK176" i="2"/>
  <c r="BK156" i="2"/>
  <c r="BK136" i="2"/>
  <c r="J169" i="2"/>
  <c r="BK134" i="2"/>
  <c r="J183" i="2"/>
  <c r="J165" i="2"/>
  <c r="BK126" i="2"/>
  <c r="J176" i="2"/>
  <c r="J154" i="2"/>
  <c r="BK135" i="2"/>
  <c r="BK172" i="2"/>
  <c r="J152" i="2"/>
  <c r="BK125" i="2"/>
  <c r="J189" i="2"/>
  <c r="BK174" i="2"/>
  <c r="BK146" i="2"/>
  <c r="J136" i="2"/>
  <c r="J126" i="2"/>
  <c r="J188" i="2"/>
  <c r="BK171" i="2"/>
  <c r="BK152" i="2"/>
  <c r="J132" i="2"/>
  <c r="J182" i="2"/>
  <c r="J157" i="2"/>
  <c r="J147" i="2"/>
  <c r="J178" i="2"/>
  <c r="BK147" i="2"/>
  <c r="BK196" i="2"/>
  <c r="BK170" i="2"/>
  <c r="BK128" i="2"/>
  <c r="J191" i="2"/>
  <c r="BK168" i="2"/>
  <c r="BK148" i="2"/>
  <c r="J125" i="2"/>
  <c r="J171" i="2"/>
  <c r="J143" i="2"/>
  <c r="BK154" i="2"/>
  <c r="J134" i="2"/>
  <c r="J32" i="2" l="1"/>
  <c r="AW95" i="1" s="1"/>
  <c r="BK121" i="2"/>
  <c r="T133" i="2"/>
  <c r="BK153" i="2"/>
  <c r="J153" i="2" s="1"/>
  <c r="J98" i="2" s="1"/>
  <c r="R161" i="2"/>
  <c r="P121" i="2"/>
  <c r="P133" i="2"/>
  <c r="T145" i="2"/>
  <c r="P161" i="2"/>
  <c r="T173" i="2"/>
  <c r="R133" i="2"/>
  <c r="BK161" i="2"/>
  <c r="J161" i="2"/>
  <c r="J99" i="2"/>
  <c r="R173" i="2"/>
  <c r="BK193" i="2"/>
  <c r="J193" i="2"/>
  <c r="J102" i="2" s="1"/>
  <c r="BK133" i="2"/>
  <c r="J133" i="2"/>
  <c r="J96" i="2"/>
  <c r="P145" i="2"/>
  <c r="T153" i="2"/>
  <c r="P173" i="2"/>
  <c r="P185" i="2"/>
  <c r="P193" i="2"/>
  <c r="R121" i="2"/>
  <c r="BK145" i="2"/>
  <c r="J145" i="2"/>
  <c r="J97" i="2"/>
  <c r="P153" i="2"/>
  <c r="T161" i="2"/>
  <c r="BK185" i="2"/>
  <c r="J185" i="2" s="1"/>
  <c r="J101" i="2" s="1"/>
  <c r="T185" i="2"/>
  <c r="T193" i="2"/>
  <c r="T121" i="2"/>
  <c r="T120" i="2" s="1"/>
  <c r="R145" i="2"/>
  <c r="R153" i="2"/>
  <c r="BK173" i="2"/>
  <c r="J173" i="2"/>
  <c r="J100" i="2" s="1"/>
  <c r="R185" i="2"/>
  <c r="R193" i="2"/>
  <c r="J87" i="2"/>
  <c r="BE125" i="2"/>
  <c r="BE126" i="2"/>
  <c r="BE127" i="2"/>
  <c r="BE128" i="2"/>
  <c r="BE129" i="2"/>
  <c r="BE130" i="2"/>
  <c r="BE131" i="2"/>
  <c r="BE178" i="2"/>
  <c r="BE179" i="2"/>
  <c r="BE180" i="2"/>
  <c r="BE189" i="2"/>
  <c r="BE190" i="2"/>
  <c r="BE199" i="2"/>
  <c r="BE122" i="2"/>
  <c r="BE136" i="2"/>
  <c r="BE137" i="2"/>
  <c r="BE138" i="2"/>
  <c r="BE143" i="2"/>
  <c r="BE150" i="2"/>
  <c r="BE151" i="2"/>
  <c r="BE154" i="2"/>
  <c r="BE162" i="2"/>
  <c r="BE169" i="2"/>
  <c r="BE194" i="2"/>
  <c r="F90" i="2"/>
  <c r="BE155" i="2"/>
  <c r="BE156" i="2"/>
  <c r="BE157" i="2"/>
  <c r="BE158" i="2"/>
  <c r="J116" i="2"/>
  <c r="BE144" i="2"/>
  <c r="BE146" i="2"/>
  <c r="BE147" i="2"/>
  <c r="BE148" i="2"/>
  <c r="BE149" i="2"/>
  <c r="BE165" i="2"/>
  <c r="BE191" i="2"/>
  <c r="BE192" i="2"/>
  <c r="BE196" i="2"/>
  <c r="BE197" i="2"/>
  <c r="BE198" i="2"/>
  <c r="BE142" i="2"/>
  <c r="BE164" i="2"/>
  <c r="BE181" i="2"/>
  <c r="BE182" i="2"/>
  <c r="BE183" i="2"/>
  <c r="BE184" i="2"/>
  <c r="F116" i="2"/>
  <c r="BE123" i="2"/>
  <c r="BE124" i="2"/>
  <c r="BE132" i="2"/>
  <c r="BE134" i="2"/>
  <c r="BE135" i="2"/>
  <c r="BE139" i="2"/>
  <c r="BE140" i="2"/>
  <c r="BE141" i="2"/>
  <c r="BE163" i="2"/>
  <c r="BE166" i="2"/>
  <c r="BE167" i="2"/>
  <c r="BE168" i="2"/>
  <c r="BE172" i="2"/>
  <c r="BE175" i="2"/>
  <c r="BE176" i="2"/>
  <c r="BE177" i="2"/>
  <c r="BE152" i="2"/>
  <c r="BE159" i="2"/>
  <c r="BE160" i="2"/>
  <c r="BE170" i="2"/>
  <c r="BE171" i="2"/>
  <c r="BE174" i="2"/>
  <c r="BE186" i="2"/>
  <c r="BE187" i="2"/>
  <c r="BE188" i="2"/>
  <c r="BE195" i="2"/>
  <c r="BE200" i="2"/>
  <c r="F35" i="2"/>
  <c r="BD95" i="1" s="1"/>
  <c r="BD94" i="1" s="1"/>
  <c r="W33" i="1" s="1"/>
  <c r="F34" i="2"/>
  <c r="BC95" i="1" s="1"/>
  <c r="BC94" i="1" s="1"/>
  <c r="W32" i="1" s="1"/>
  <c r="F33" i="2"/>
  <c r="BB95" i="1" s="1"/>
  <c r="BB94" i="1" s="1"/>
  <c r="AX94" i="1" s="1"/>
  <c r="F32" i="2"/>
  <c r="BA95" i="1" s="1"/>
  <c r="BA94" i="1" s="1"/>
  <c r="AW94" i="1" s="1"/>
  <c r="AK30" i="1" s="1"/>
  <c r="P120" i="2" l="1"/>
  <c r="AU95" i="1"/>
  <c r="BK120" i="2"/>
  <c r="J120" i="2" s="1"/>
  <c r="J94" i="2"/>
  <c r="R120" i="2"/>
  <c r="J121" i="2"/>
  <c r="J95" i="2" s="1"/>
  <c r="AY94" i="1"/>
  <c r="AU94" i="1"/>
  <c r="W31" i="1"/>
  <c r="F31" i="2"/>
  <c r="AZ95" i="1" s="1"/>
  <c r="AZ94" i="1" s="1"/>
  <c r="W29" i="1" s="1"/>
  <c r="W30" i="1"/>
  <c r="J31" i="2"/>
  <c r="AV95" i="1" s="1"/>
  <c r="AT95" i="1" s="1"/>
  <c r="J28" i="2" l="1"/>
  <c r="AG95" i="1" s="1"/>
  <c r="AG94" i="1" s="1"/>
  <c r="AK26" i="1" s="1"/>
  <c r="AV94" i="1"/>
  <c r="AK29" i="1" s="1"/>
  <c r="AK35" i="1" l="1"/>
  <c r="J37" i="2"/>
  <c r="AN95" i="1"/>
  <c r="AT94" i="1"/>
  <c r="AN94" i="1" l="1"/>
</calcChain>
</file>

<file path=xl/sharedStrings.xml><?xml version="1.0" encoding="utf-8"?>
<sst xmlns="http://schemas.openxmlformats.org/spreadsheetml/2006/main" count="1314" uniqueCount="310">
  <si>
    <t>Export Komplet</t>
  </si>
  <si>
    <t/>
  </si>
  <si>
    <t>2.0</t>
  </si>
  <si>
    <t>False</t>
  </si>
  <si>
    <t>{7033040a-4667-4c39-b67a-9ec8475f37a4}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</si>
  <si>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</si>
  <si>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</si>
  <si>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</si>
  <si>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</si>
  <si>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</si>
  <si>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</si>
  <si>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</si>
  <si>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</si>
  <si>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</si>
  <si>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24-07-21-1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</si>
  <si>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</si>
  <si>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</si>
  <si>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Světelně technický výpočet vybraných místností - 1. ETAPA</t>
  </si>
  <si>
    <t>KSO:</t>
  </si>
  <si>
    <t>CC-CZ:</t>
  </si>
  <si>
    <t>Místo:</t>
  </si>
  <si>
    <t xml:space="preserve">Gymnázium Otokara Březiny a Střední odborná škola </t>
  </si>
  <si>
    <t>Datum:</t>
  </si>
  <si>
    <t>21. 7. 2024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</si>
  <si>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</si>
  <si>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</si>
  <si>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</si>
  <si>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</si>
  <si>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</si>
  <si>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</si>
  <si>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</si>
  <si>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</si>
  <si>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</si>
  <si>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09631038</t>
  </si>
  <si>
    <t>Ing. Karel Tomek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</si>
  <si>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</si>
  <si>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</si>
  <si>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</si>
  <si>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</si>
  <si>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</si>
  <si>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</si>
  <si>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</si>
  <si>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</si>
  <si>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</si>
  <si>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</si>
  <si>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</si>
  <si>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</si>
  <si>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</si>
  <si>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</si>
  <si>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</si>
  <si>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</si>
  <si>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</si>
  <si>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</si>
  <si>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</si>
  <si>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</si>
  <si>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</si>
  <si>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</si>
  <si>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</si>
  <si>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</si>
  <si>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</si>
  <si>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</si>
  <si>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</si>
  <si>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</si>
  <si>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</si>
  <si>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</si>
  <si>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</si>
  <si>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</si>
  <si>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</si>
  <si>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</si>
  <si>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</si>
  <si>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</si>
  <si>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</si>
  <si>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</si>
  <si>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</si>
  <si>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</si>
  <si>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</si>
  <si>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</si>
  <si>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</si>
  <si>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</si>
  <si>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</si>
  <si>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</si>
  <si>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</si>
  <si>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</si>
  <si>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</si>
  <si>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</si>
  <si>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</si>
  <si>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</si>
  <si>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</si>
  <si>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</si>
  <si>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</si>
  <si>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2.2.2 - informatika, výpoč. technika 1</t>
  </si>
  <si>
    <t>2.2.3 - informatika, výpoč. technika 2</t>
  </si>
  <si>
    <t>2.1.1b - účetnictví</t>
  </si>
  <si>
    <t>2.1.2b - odborná učebna 01</t>
  </si>
  <si>
    <t>3.2.2 - laboratoř jazyků 1</t>
  </si>
  <si>
    <t>3.1.4b - laboratoř jazyků 2</t>
  </si>
  <si>
    <t>3.1.1b - odborná učebna 02</t>
  </si>
  <si>
    <t>3.1.2b - odborná učebna 03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</si>
  <si>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</si>
  <si>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</si>
  <si>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</si>
  <si>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</si>
  <si>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</si>
  <si>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</si>
  <si>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</si>
  <si>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</si>
  <si>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</si>
  <si>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</si>
  <si>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</si>
  <si>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</si>
  <si>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</si>
  <si>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2.2.2</t>
  </si>
  <si>
    <t>informatika, výpoč. technika 1</t>
  </si>
  <si>
    <t>ROZPOCET</t>
  </si>
  <si>
    <t>55</t>
  </si>
  <si>
    <t>K</t>
  </si>
  <si>
    <t>741371823</t>
  </si>
  <si>
    <t>Demontáž osvětlovacího modulového systému zářivkového dl přes 1100 mm bez zachování funkčnosti</t>
  </si>
  <si>
    <t>kus</t>
  </si>
  <si>
    <t>16</t>
  </si>
  <si>
    <t>-756112528</t>
  </si>
  <si>
    <t>56</t>
  </si>
  <si>
    <t>741372077</t>
  </si>
  <si>
    <t>Montáž svítidlo LED interiérové přisazené stropní hranaté nebo kruhové přes 0,09 do 0,36 m2 se zapojením vodičů</t>
  </si>
  <si>
    <t>-579537563</t>
  </si>
  <si>
    <t>207</t>
  </si>
  <si>
    <t>M</t>
  </si>
  <si>
    <t>SV-A (DALI)</t>
  </si>
  <si>
    <t>Svítidlo "A" stropní, LED, 1x 35 W, 4200 lm, Ra 80, 4000K, 1200 x 300 mm, DALI, přisazené - bližší popis viz TZ</t>
  </si>
  <si>
    <t>32</t>
  </si>
  <si>
    <t>1754500927</t>
  </si>
  <si>
    <t>193</t>
  </si>
  <si>
    <t>SV-X</t>
  </si>
  <si>
    <t>Svítidlo "X" asymetrické pro osvětlení zabule LED, 1x 38 W, 4800 lm, 4000K, 1200 mm, nestmívatelné - bližší popis viz TZ</t>
  </si>
  <si>
    <t>411676280</t>
  </si>
  <si>
    <t>223</t>
  </si>
  <si>
    <t>741122031</t>
  </si>
  <si>
    <t>Montáž kabel Cu bez ukončení uložený pod omítku plný kulatý 5x1,5 až 2,5 mm2 (např. CYKY) - DALI (Osram MCU)</t>
  </si>
  <si>
    <t>m</t>
  </si>
  <si>
    <t>689663846</t>
  </si>
  <si>
    <t>224</t>
  </si>
  <si>
    <t>34111090</t>
  </si>
  <si>
    <t>kabel instalační jádro Cu plné izolace PVC plášť PVC 450/750V (CYKY) 5x1,5mm2</t>
  </si>
  <si>
    <t>-1131987341</t>
  </si>
  <si>
    <t>58</t>
  </si>
  <si>
    <t>741121861</t>
  </si>
  <si>
    <t>Demontáž - spínače u vchodu a tabule atd. (dle výkresu)</t>
  </si>
  <si>
    <t>kpl</t>
  </si>
  <si>
    <t>509585056</t>
  </si>
  <si>
    <t>61</t>
  </si>
  <si>
    <t>741310101-R1</t>
  </si>
  <si>
    <t>Montáž + dodávka, spínač zapuštěný ř. 1, 5, 6, vč. rámečku</t>
  </si>
  <si>
    <t>1908539871</t>
  </si>
  <si>
    <t>211</t>
  </si>
  <si>
    <t>741310101-R2</t>
  </si>
  <si>
    <t>Montáž + dodávka, otočný ovladač DALI (např. Osram MCU DALI), viz přílohu projektu</t>
  </si>
  <si>
    <t>-422618582</t>
  </si>
  <si>
    <t>62</t>
  </si>
  <si>
    <t>HZS2231</t>
  </si>
  <si>
    <t>Hodinová zúčtovací sazba - zednické výpomoci, drážky, zapravení</t>
  </si>
  <si>
    <t>hod</t>
  </si>
  <si>
    <t>512</t>
  </si>
  <si>
    <t>-936658215</t>
  </si>
  <si>
    <t>63</t>
  </si>
  <si>
    <t>065002000</t>
  </si>
  <si>
    <t>Ostatní: mimostaveništní doprava materiálů, revize, přepojování stávající instalace atd.</t>
  </si>
  <si>
    <t>1024</t>
  </si>
  <si>
    <t>414666061</t>
  </si>
  <si>
    <t>2.2.3</t>
  </si>
  <si>
    <t>informatika, výpoč. technika 2</t>
  </si>
  <si>
    <t>64</t>
  </si>
  <si>
    <t>-786358669</t>
  </si>
  <si>
    <t>65</t>
  </si>
  <si>
    <t>193245980</t>
  </si>
  <si>
    <t>208</t>
  </si>
  <si>
    <t>-1680569091</t>
  </si>
  <si>
    <t>194</t>
  </si>
  <si>
    <t>-2024844985</t>
  </si>
  <si>
    <t>219</t>
  </si>
  <si>
    <t>1723477487</t>
  </si>
  <si>
    <t>220</t>
  </si>
  <si>
    <t>206745312</t>
  </si>
  <si>
    <t>67</t>
  </si>
  <si>
    <t>280910440</t>
  </si>
  <si>
    <t>70</t>
  </si>
  <si>
    <t>-817306392</t>
  </si>
  <si>
    <t>212</t>
  </si>
  <si>
    <t>556214834</t>
  </si>
  <si>
    <t>71</t>
  </si>
  <si>
    <t>-1994615949</t>
  </si>
  <si>
    <t>72</t>
  </si>
  <si>
    <t>-1405868665</t>
  </si>
  <si>
    <t>2.1.1b</t>
  </si>
  <si>
    <t>účetnictví</t>
  </si>
  <si>
    <t>73</t>
  </si>
  <si>
    <t>-1812360121</t>
  </si>
  <si>
    <t>74</t>
  </si>
  <si>
    <t>9819091</t>
  </si>
  <si>
    <t>75</t>
  </si>
  <si>
    <t>SV-A</t>
  </si>
  <si>
    <t>Svítidlo "A" stropní, LED, 1x 35 W, 4200 lm, Ra 80, 4000K, 1200 x 300 mm, přisazené - bližší popis viz TZ</t>
  </si>
  <si>
    <t>-1849561788</t>
  </si>
  <si>
    <t>195</t>
  </si>
  <si>
    <t>-1333466551</t>
  </si>
  <si>
    <t>76</t>
  </si>
  <si>
    <t>1552495636</t>
  </si>
  <si>
    <t>79</t>
  </si>
  <si>
    <t>216129714</t>
  </si>
  <si>
    <t>81</t>
  </si>
  <si>
    <t>865094044</t>
  </si>
  <si>
    <t>2.1.2b</t>
  </si>
  <si>
    <t>odborná učebna 01</t>
  </si>
  <si>
    <t>82</t>
  </si>
  <si>
    <t>-295873295</t>
  </si>
  <si>
    <t>83</t>
  </si>
  <si>
    <t>-1448445860</t>
  </si>
  <si>
    <t>84</t>
  </si>
  <si>
    <t>1633427797</t>
  </si>
  <si>
    <t>196</t>
  </si>
  <si>
    <t>1075824875</t>
  </si>
  <si>
    <t>85</t>
  </si>
  <si>
    <t>620345729</t>
  </si>
  <si>
    <t>88</t>
  </si>
  <si>
    <t>2139840261</t>
  </si>
  <si>
    <t>90</t>
  </si>
  <si>
    <t>-1814839136</t>
  </si>
  <si>
    <t>3.2.2</t>
  </si>
  <si>
    <t>laboratoř jazyků 1</t>
  </si>
  <si>
    <t>154</t>
  </si>
  <si>
    <t>1237321885</t>
  </si>
  <si>
    <t>155</t>
  </si>
  <si>
    <t>-1129306429</t>
  </si>
  <si>
    <t>205</t>
  </si>
  <si>
    <t>451173523</t>
  </si>
  <si>
    <t>201</t>
  </si>
  <si>
    <t>276765205</t>
  </si>
  <si>
    <t>221</t>
  </si>
  <si>
    <t>-1559247737</t>
  </si>
  <si>
    <t>222</t>
  </si>
  <si>
    <t>-42307937</t>
  </si>
  <si>
    <t>157</t>
  </si>
  <si>
    <t>-466663152</t>
  </si>
  <si>
    <t>160</t>
  </si>
  <si>
    <t>270366674</t>
  </si>
  <si>
    <t>214</t>
  </si>
  <si>
    <t>-1053941054</t>
  </si>
  <si>
    <t>161</t>
  </si>
  <si>
    <t>1431691138</t>
  </si>
  <si>
    <t>162</t>
  </si>
  <si>
    <t>-268156623</t>
  </si>
  <si>
    <t>3.1.4b</t>
  </si>
  <si>
    <t>laboratoř jazyků 2</t>
  </si>
  <si>
    <t>163</t>
  </si>
  <si>
    <t>838338594</t>
  </si>
  <si>
    <t>164</t>
  </si>
  <si>
    <t>-832572307</t>
  </si>
  <si>
    <t>165</t>
  </si>
  <si>
    <t>-1579369091</t>
  </si>
  <si>
    <t>202</t>
  </si>
  <si>
    <t>36798146</t>
  </si>
  <si>
    <t>225</t>
  </si>
  <si>
    <t>12567386</t>
  </si>
  <si>
    <t>226</t>
  </si>
  <si>
    <t>1717573092</t>
  </si>
  <si>
    <t>166</t>
  </si>
  <si>
    <t>828595795</t>
  </si>
  <si>
    <t>169</t>
  </si>
  <si>
    <t>1964098011</t>
  </si>
  <si>
    <t>215</t>
  </si>
  <si>
    <t>-1542439075</t>
  </si>
  <si>
    <t>170</t>
  </si>
  <si>
    <t>373267252</t>
  </si>
  <si>
    <t>171</t>
  </si>
  <si>
    <t>-1022568117</t>
  </si>
  <si>
    <t>3.1.1b</t>
  </si>
  <si>
    <t>odborná učebna 02</t>
  </si>
  <si>
    <t>172</t>
  </si>
  <si>
    <t>855844798</t>
  </si>
  <si>
    <t>173</t>
  </si>
  <si>
    <t>539712121</t>
  </si>
  <si>
    <t>174</t>
  </si>
  <si>
    <t>1694818831</t>
  </si>
  <si>
    <t>203</t>
  </si>
  <si>
    <t>-951394096</t>
  </si>
  <si>
    <t>175</t>
  </si>
  <si>
    <t>1083518355</t>
  </si>
  <si>
    <t>178</t>
  </si>
  <si>
    <t>1837372972</t>
  </si>
  <si>
    <t>180</t>
  </si>
  <si>
    <t>1831437002</t>
  </si>
  <si>
    <t>3.1.2b</t>
  </si>
  <si>
    <t>odborná učebna 03</t>
  </si>
  <si>
    <t>181</t>
  </si>
  <si>
    <t>1852721824</t>
  </si>
  <si>
    <t>182</t>
  </si>
  <si>
    <t>-139367136</t>
  </si>
  <si>
    <t>183</t>
  </si>
  <si>
    <t>-1704096158</t>
  </si>
  <si>
    <t>204</t>
  </si>
  <si>
    <t>356859245</t>
  </si>
  <si>
    <t>184</t>
  </si>
  <si>
    <t>1204379662</t>
  </si>
  <si>
    <t>187</t>
  </si>
  <si>
    <t>-2080793005</t>
  </si>
  <si>
    <t>189</t>
  </si>
  <si>
    <t>492236905</t>
  </si>
  <si>
    <t>Příloha č. 1 Výzvy / Příloha č. 1 Smlouvy - Soupis dodávek a prací</t>
  </si>
  <si>
    <t>dodavatel vyplní žlutě podbavené buňky</t>
  </si>
  <si>
    <r>
      <rPr>
        <b/>
        <sz val="12"/>
        <rFont val="Arial CE"/>
        <charset val="238"/>
      </rPr>
      <t>NABÍZENÉ PLNĚNÍ</t>
    </r>
    <r>
      <rPr>
        <sz val="12"/>
        <rFont val="Arial CE"/>
      </rPr>
      <t xml:space="preserve">
(název výrobce, typ, označení, model nabízeného výrobku)</t>
    </r>
  </si>
  <si>
    <r>
      <t xml:space="preserve">V tomto sloupci dodavatel uvede </t>
    </r>
    <r>
      <rPr>
        <sz val="12"/>
        <color rgb="FFFF0000"/>
        <rFont val="Arial CE"/>
        <charset val="238"/>
      </rPr>
      <t>konkrétní údaje a parametry</t>
    </r>
    <r>
      <rPr>
        <sz val="12"/>
        <rFont val="Arial CE"/>
      </rPr>
      <t xml:space="preserve"> jím nabízeného plnění, ze kterých bude zřejmé splnění každé jednotlivé technické podmínky zadavatele na předmět plnění uvedené ve sloupici F. Příp. k těmto položkám dodavatel předloží podrobný katalogový či produktový list.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</si>
</sst>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1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2"/>
      <name val="Arial CE"/>
    </font>
    <font>
      <sz val="12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3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29" fillId="3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0" fillId="0" borderId="0" xfId="0"/>
    <xf numFmtId="0" fontId="9" fillId="2" borderId="0" xfId="0" applyFont="1" applyFill="1" applyAlignment="1">
      <alignment horizontal="center" vertical="center"/>
    </xf>
    <xf numFmtId="0" fontId="0" fillId="0" borderId="0" xfId="0"/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32" fillId="3" borderId="23" xfId="0" applyNumberFormat="1" applyFont="1" applyFill="1" applyBorder="1" applyAlignment="1" applyProtection="1">
      <alignment horizontal="left" vertical="center"/>
      <protection locked="0"/>
    </xf>
    <xf numFmtId="4" fontId="32" fillId="3" borderId="10" xfId="0" applyNumberFormat="1" applyFont="1" applyFill="1" applyBorder="1" applyAlignment="1" applyProtection="1">
      <alignment horizontal="left" vertical="center"/>
      <protection locked="0"/>
    </xf>
    <xf numFmtId="0" fontId="33" fillId="6" borderId="24" xfId="0" applyFont="1" applyFill="1" applyBorder="1" applyAlignment="1">
      <alignment horizontal="center" wrapText="1"/>
    </xf>
    <xf numFmtId="0" fontId="35" fillId="6" borderId="24" xfId="0" applyFont="1" applyFill="1" applyBorder="1" applyAlignment="1">
      <alignment horizontal="left" wrapText="1"/>
    </xf>
    <xf numFmtId="4" fontId="18" fillId="0" borderId="25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s="1" customFormat="1" ht="36.9" customHeight="1">
      <c r="AR2" s="160" t="s">
        <v>5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3" t="s">
        <v>6</v>
      </c>
      <c r="BT2" s="13" t="s">
        <v>7</v>
      </c>
    </row>
    <row r="3" spans="1:74" s="1" customFormat="1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s="1" customFormat="1" ht="12" customHeight="1">
      <c r="B5" s="16"/>
      <c r="D5" s="20" t="s">
        <v>13</v>
      </c>
      <c r="K5" s="191" t="s">
        <v>14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6"/>
      <c r="BE5" s="188" t="s">
        <v>15</v>
      </c>
      <c r="BS5" s="13" t="s">
        <v>6</v>
      </c>
    </row>
    <row r="6" spans="1:74" s="1" customFormat="1" ht="36.9" customHeight="1">
      <c r="B6" s="16"/>
      <c r="D6" s="22" t="s">
        <v>16</v>
      </c>
      <c r="K6" s="192" t="s">
        <v>17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6"/>
      <c r="BE6" s="189"/>
      <c r="BS6" s="13" t="s">
        <v>6</v>
      </c>
    </row>
    <row r="7" spans="1:74" s="1" customFormat="1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89"/>
      <c r="BS7" s="13" t="s">
        <v>6</v>
      </c>
    </row>
    <row r="8" spans="1:74" s="1" customFormat="1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89"/>
      <c r="BS8" s="13" t="s">
        <v>6</v>
      </c>
    </row>
    <row r="9" spans="1:74" s="1" customFormat="1" ht="14.4" customHeight="1">
      <c r="B9" s="16"/>
      <c r="AR9" s="16"/>
      <c r="BE9" s="189"/>
      <c r="BS9" s="13" t="s">
        <v>6</v>
      </c>
    </row>
    <row r="10" spans="1:74" s="1" customFormat="1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89"/>
      <c r="BS10" s="13" t="s">
        <v>6</v>
      </c>
    </row>
    <row r="11" spans="1:74" s="1" customFormat="1" ht="18.45" customHeight="1">
      <c r="B11" s="16"/>
      <c r="E11" s="21" t="s">
        <v>26</v>
      </c>
      <c r="AK11" s="23" t="s">
        <v>27</v>
      </c>
      <c r="AN11" s="21" t="s">
        <v>1</v>
      </c>
      <c r="AR11" s="16"/>
      <c r="BE11" s="189"/>
      <c r="BS11" s="13" t="s">
        <v>6</v>
      </c>
    </row>
    <row r="12" spans="1:74" s="1" customFormat="1" ht="6.9" customHeight="1">
      <c r="B12" s="16"/>
      <c r="AR12" s="16"/>
      <c r="BE12" s="189"/>
      <c r="BS12" s="13" t="s">
        <v>6</v>
      </c>
    </row>
    <row r="13" spans="1:74" s="1" customFormat="1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89"/>
      <c r="BS13" s="13" t="s">
        <v>6</v>
      </c>
    </row>
    <row r="14" spans="1:74" ht="13.2">
      <c r="B14" s="16"/>
      <c r="E14" s="193" t="s">
        <v>29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3" t="s">
        <v>27</v>
      </c>
      <c r="AN14" s="25" t="s">
        <v>29</v>
      </c>
      <c r="AR14" s="16"/>
      <c r="BE14" s="189"/>
      <c r="BS14" s="13" t="s">
        <v>6</v>
      </c>
    </row>
    <row r="15" spans="1:74" s="1" customFormat="1" ht="6.9" customHeight="1">
      <c r="B15" s="16"/>
      <c r="AR15" s="16"/>
      <c r="BE15" s="189"/>
      <c r="BS15" s="13" t="s">
        <v>3</v>
      </c>
    </row>
    <row r="16" spans="1:74" s="1" customFormat="1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89"/>
      <c r="BS16" s="13" t="s">
        <v>3</v>
      </c>
    </row>
    <row r="17" spans="1:71" s="1" customFormat="1" ht="18.45" customHeight="1">
      <c r="B17" s="16"/>
      <c r="E17" s="21" t="s">
        <v>26</v>
      </c>
      <c r="AK17" s="23" t="s">
        <v>27</v>
      </c>
      <c r="AN17" s="21" t="s">
        <v>1</v>
      </c>
      <c r="AR17" s="16"/>
      <c r="BE17" s="189"/>
      <c r="BS17" s="13" t="s">
        <v>31</v>
      </c>
    </row>
    <row r="18" spans="1:71" s="1" customFormat="1" ht="6.9" customHeight="1">
      <c r="B18" s="16"/>
      <c r="AR18" s="16"/>
      <c r="BE18" s="189"/>
      <c r="BS18" s="13" t="s">
        <v>6</v>
      </c>
    </row>
    <row r="19" spans="1:71" s="1" customFormat="1" ht="12" customHeight="1">
      <c r="B19" s="16"/>
      <c r="D19" s="23" t="s">
        <v>32</v>
      </c>
      <c r="AK19" s="23" t="s">
        <v>25</v>
      </c>
      <c r="AN19" s="21" t="s">
        <v>33</v>
      </c>
      <c r="AR19" s="16"/>
      <c r="BE19" s="189"/>
      <c r="BS19" s="13" t="s">
        <v>6</v>
      </c>
    </row>
    <row r="20" spans="1:71" s="1" customFormat="1" ht="18.45" customHeight="1">
      <c r="B20" s="16"/>
      <c r="E20" s="21" t="s">
        <v>34</v>
      </c>
      <c r="AK20" s="23" t="s">
        <v>27</v>
      </c>
      <c r="AN20" s="21" t="s">
        <v>1</v>
      </c>
      <c r="AR20" s="16"/>
      <c r="BE20" s="189"/>
      <c r="BS20" s="13" t="s">
        <v>31</v>
      </c>
    </row>
    <row r="21" spans="1:71" s="1" customFormat="1" ht="6.9" customHeight="1">
      <c r="B21" s="16"/>
      <c r="AR21" s="16"/>
      <c r="BE21" s="189"/>
    </row>
    <row r="22" spans="1:71" s="1" customFormat="1" ht="12" customHeight="1">
      <c r="B22" s="16"/>
      <c r="D22" s="23" t="s">
        <v>35</v>
      </c>
      <c r="AR22" s="16"/>
      <c r="BE22" s="189"/>
    </row>
    <row r="23" spans="1:71" s="1" customFormat="1" ht="16.5" customHeight="1">
      <c r="B23" s="16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6"/>
      <c r="BE23" s="189"/>
    </row>
    <row r="24" spans="1:71" s="1" customFormat="1" ht="6.9" customHeight="1">
      <c r="B24" s="16"/>
      <c r="AR24" s="16"/>
      <c r="BE24" s="189"/>
    </row>
    <row r="25" spans="1:71" s="1" customFormat="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9"/>
    </row>
    <row r="26" spans="1:71" s="2" customFormat="1" ht="25.95" customHeight="1">
      <c r="A26" s="28"/>
      <c r="B26" s="29"/>
      <c r="C26" s="28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6">
        <f>ROUND(AG94,2)</f>
        <v>0</v>
      </c>
      <c r="AL26" s="197"/>
      <c r="AM26" s="197"/>
      <c r="AN26" s="197"/>
      <c r="AO26" s="197"/>
      <c r="AP26" s="28"/>
      <c r="AQ26" s="28"/>
      <c r="AR26" s="29"/>
      <c r="BE26" s="189"/>
    </row>
    <row r="27" spans="1:71" s="2" customFormat="1" ht="6.9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189"/>
    </row>
    <row r="28" spans="1:71" s="2" customFormat="1" ht="13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98" t="s">
        <v>37</v>
      </c>
      <c r="M28" s="198"/>
      <c r="N28" s="198"/>
      <c r="O28" s="198"/>
      <c r="P28" s="198"/>
      <c r="Q28" s="28"/>
      <c r="R28" s="28"/>
      <c r="S28" s="28"/>
      <c r="T28" s="28"/>
      <c r="U28" s="28"/>
      <c r="V28" s="28"/>
      <c r="W28" s="198" t="s">
        <v>38</v>
      </c>
      <c r="X28" s="198"/>
      <c r="Y28" s="198"/>
      <c r="Z28" s="198"/>
      <c r="AA28" s="198"/>
      <c r="AB28" s="198"/>
      <c r="AC28" s="198"/>
      <c r="AD28" s="198"/>
      <c r="AE28" s="198"/>
      <c r="AF28" s="28"/>
      <c r="AG28" s="28"/>
      <c r="AH28" s="28"/>
      <c r="AI28" s="28"/>
      <c r="AJ28" s="28"/>
      <c r="AK28" s="198" t="s">
        <v>39</v>
      </c>
      <c r="AL28" s="198"/>
      <c r="AM28" s="198"/>
      <c r="AN28" s="198"/>
      <c r="AO28" s="198"/>
      <c r="AP28" s="28"/>
      <c r="AQ28" s="28"/>
      <c r="AR28" s="29"/>
      <c r="BE28" s="189"/>
    </row>
    <row r="29" spans="1:71" s="3" customFormat="1" ht="14.4" customHeight="1">
      <c r="B29" s="33"/>
      <c r="D29" s="23" t="s">
        <v>40</v>
      </c>
      <c r="F29" s="23" t="s">
        <v>41</v>
      </c>
      <c r="L29" s="183">
        <v>0.21</v>
      </c>
      <c r="M29" s="182"/>
      <c r="N29" s="182"/>
      <c r="O29" s="182"/>
      <c r="P29" s="182"/>
      <c r="W29" s="181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ROUND(AV94, 2)</f>
        <v>0</v>
      </c>
      <c r="AL29" s="182"/>
      <c r="AM29" s="182"/>
      <c r="AN29" s="182"/>
      <c r="AO29" s="182"/>
      <c r="AR29" s="33"/>
      <c r="BE29" s="190"/>
    </row>
    <row r="30" spans="1:71" s="3" customFormat="1" ht="14.4" customHeight="1">
      <c r="B30" s="33"/>
      <c r="F30" s="23" t="s">
        <v>42</v>
      </c>
      <c r="L30" s="183">
        <v>0.12</v>
      </c>
      <c r="M30" s="182"/>
      <c r="N30" s="182"/>
      <c r="O30" s="182"/>
      <c r="P30" s="182"/>
      <c r="W30" s="181">
        <f>ROUND(BA94,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ROUND(AW94, 2)</f>
        <v>0</v>
      </c>
      <c r="AL30" s="182"/>
      <c r="AM30" s="182"/>
      <c r="AN30" s="182"/>
      <c r="AO30" s="182"/>
      <c r="AR30" s="33"/>
      <c r="BE30" s="190"/>
    </row>
    <row r="31" spans="1:71" s="3" customFormat="1" ht="14.4" hidden="1" customHeight="1">
      <c r="B31" s="33"/>
      <c r="F31" s="23" t="s">
        <v>43</v>
      </c>
      <c r="L31" s="183">
        <v>0.21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3"/>
      <c r="BE31" s="190"/>
    </row>
    <row r="32" spans="1:71" s="3" customFormat="1" ht="14.4" hidden="1" customHeight="1">
      <c r="B32" s="33"/>
      <c r="F32" s="23" t="s">
        <v>44</v>
      </c>
      <c r="L32" s="183">
        <v>0.12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3"/>
      <c r="BE32" s="190"/>
    </row>
    <row r="33" spans="1:57" s="3" customFormat="1" ht="14.4" hidden="1" customHeight="1">
      <c r="B33" s="33"/>
      <c r="F33" s="23" t="s">
        <v>45</v>
      </c>
      <c r="L33" s="183">
        <v>0</v>
      </c>
      <c r="M33" s="182"/>
      <c r="N33" s="182"/>
      <c r="O33" s="182"/>
      <c r="P33" s="182"/>
      <c r="W33" s="181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3"/>
      <c r="BE33" s="190"/>
    </row>
    <row r="34" spans="1:57" s="2" customFormat="1" ht="6.9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189"/>
    </row>
    <row r="35" spans="1:57" s="2" customFormat="1" ht="25.95" customHeight="1">
      <c r="A35" s="28"/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184" t="s">
        <v>48</v>
      </c>
      <c r="Y35" s="185"/>
      <c r="Z35" s="185"/>
      <c r="AA35" s="185"/>
      <c r="AB35" s="185"/>
      <c r="AC35" s="36"/>
      <c r="AD35" s="36"/>
      <c r="AE35" s="36"/>
      <c r="AF35" s="36"/>
      <c r="AG35" s="36"/>
      <c r="AH35" s="36"/>
      <c r="AI35" s="36"/>
      <c r="AJ35" s="36"/>
      <c r="AK35" s="186">
        <f>SUM(AK26:AK33)</f>
        <v>0</v>
      </c>
      <c r="AL35" s="185"/>
      <c r="AM35" s="185"/>
      <c r="AN35" s="185"/>
      <c r="AO35" s="187"/>
      <c r="AP35" s="34"/>
      <c r="AQ35" s="34"/>
      <c r="AR35" s="29"/>
      <c r="BE35" s="28"/>
    </row>
    <row r="36" spans="1:57" s="2" customFormat="1" ht="6.9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" customHeight="1">
      <c r="B38" s="16"/>
      <c r="AR38" s="16"/>
    </row>
    <row r="39" spans="1:57" s="1" customFormat="1" ht="14.4" customHeight="1">
      <c r="B39" s="16"/>
      <c r="AR39" s="16"/>
    </row>
    <row r="40" spans="1:57" s="1" customFormat="1" ht="14.4" customHeight="1">
      <c r="B40" s="16"/>
      <c r="AR40" s="16"/>
    </row>
    <row r="41" spans="1:57" s="1" customFormat="1" ht="14.4" customHeight="1">
      <c r="B41" s="16"/>
      <c r="AR41" s="16"/>
    </row>
    <row r="42" spans="1:57" s="1" customFormat="1" ht="14.4" customHeight="1">
      <c r="B42" s="16"/>
      <c r="AR42" s="16"/>
    </row>
    <row r="43" spans="1:57" s="1" customFormat="1" ht="14.4" customHeight="1">
      <c r="B43" s="16"/>
      <c r="AR43" s="16"/>
    </row>
    <row r="44" spans="1:57" s="1" customFormat="1" ht="14.4" customHeight="1">
      <c r="B44" s="16"/>
      <c r="AR44" s="16"/>
    </row>
    <row r="45" spans="1:57" s="1" customFormat="1" ht="14.4" customHeight="1">
      <c r="B45" s="16"/>
      <c r="AR45" s="16"/>
    </row>
    <row r="46" spans="1:57" s="1" customFormat="1" ht="14.4" customHeight="1">
      <c r="B46" s="16"/>
      <c r="AR46" s="16"/>
    </row>
    <row r="47" spans="1:57" s="1" customFormat="1" ht="14.4" customHeight="1">
      <c r="B47" s="16"/>
      <c r="AR47" s="16"/>
    </row>
    <row r="48" spans="1:57" s="1" customFormat="1" ht="14.4" customHeight="1">
      <c r="B48" s="16"/>
      <c r="AR48" s="16"/>
    </row>
    <row r="49" spans="1:57" s="2" customFormat="1" ht="14.4" customHeight="1">
      <c r="B49" s="38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6"/>
      <c r="AR50" s="16"/>
    </row>
    <row r="51" spans="1:57">
      <c r="B51" s="16"/>
      <c r="AR51" s="16"/>
    </row>
    <row r="52" spans="1:57">
      <c r="B52" s="16"/>
      <c r="AR52" s="16"/>
    </row>
    <row r="53" spans="1:57">
      <c r="B53" s="16"/>
      <c r="AR53" s="16"/>
    </row>
    <row r="54" spans="1:57">
      <c r="B54" s="16"/>
      <c r="AR54" s="16"/>
    </row>
    <row r="55" spans="1:57">
      <c r="B55" s="16"/>
      <c r="AR55" s="16"/>
    </row>
    <row r="56" spans="1:57">
      <c r="B56" s="16"/>
      <c r="AR56" s="16"/>
    </row>
    <row r="57" spans="1:57">
      <c r="B57" s="16"/>
      <c r="AR57" s="16"/>
    </row>
    <row r="58" spans="1:57">
      <c r="B58" s="16"/>
      <c r="AR58" s="16"/>
    </row>
    <row r="59" spans="1:57">
      <c r="B59" s="16"/>
      <c r="AR59" s="16"/>
    </row>
    <row r="60" spans="1:57" s="2" customFormat="1" ht="13.2">
      <c r="A60" s="28"/>
      <c r="B60" s="29"/>
      <c r="C60" s="28"/>
      <c r="D60" s="41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51</v>
      </c>
      <c r="AI60" s="31"/>
      <c r="AJ60" s="31"/>
      <c r="AK60" s="31"/>
      <c r="AL60" s="31"/>
      <c r="AM60" s="41" t="s">
        <v>52</v>
      </c>
      <c r="AN60" s="31"/>
      <c r="AO60" s="31"/>
      <c r="AP60" s="28"/>
      <c r="AQ60" s="28"/>
      <c r="AR60" s="29"/>
      <c r="BE60" s="28"/>
    </row>
    <row r="61" spans="1:57">
      <c r="B61" s="16"/>
      <c r="AR61" s="16"/>
    </row>
    <row r="62" spans="1:57">
      <c r="B62" s="16"/>
      <c r="AR62" s="16"/>
    </row>
    <row r="63" spans="1:57">
      <c r="B63" s="16"/>
      <c r="AR63" s="16"/>
    </row>
    <row r="64" spans="1:57" s="2" customFormat="1" ht="13.2">
      <c r="A64" s="28"/>
      <c r="B64" s="29"/>
      <c r="C64" s="28"/>
      <c r="D64" s="39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54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6"/>
      <c r="AR65" s="16"/>
    </row>
    <row r="66" spans="1:57">
      <c r="B66" s="16"/>
      <c r="AR66" s="16"/>
    </row>
    <row r="67" spans="1:57">
      <c r="B67" s="16"/>
      <c r="AR67" s="16"/>
    </row>
    <row r="68" spans="1:57">
      <c r="B68" s="16"/>
      <c r="AR68" s="16"/>
    </row>
    <row r="69" spans="1:57">
      <c r="B69" s="16"/>
      <c r="AR69" s="16"/>
    </row>
    <row r="70" spans="1:57">
      <c r="B70" s="16"/>
      <c r="AR70" s="16"/>
    </row>
    <row r="71" spans="1:57">
      <c r="B71" s="16"/>
      <c r="AR71" s="16"/>
    </row>
    <row r="72" spans="1:57">
      <c r="B72" s="16"/>
      <c r="AR72" s="16"/>
    </row>
    <row r="73" spans="1:57">
      <c r="B73" s="16"/>
      <c r="AR73" s="16"/>
    </row>
    <row r="74" spans="1:57">
      <c r="B74" s="16"/>
      <c r="AR74" s="16"/>
    </row>
    <row r="75" spans="1:57" s="2" customFormat="1" ht="13.2">
      <c r="A75" s="28"/>
      <c r="B75" s="29"/>
      <c r="C75" s="28"/>
      <c r="D75" s="41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51</v>
      </c>
      <c r="AI75" s="31"/>
      <c r="AJ75" s="31"/>
      <c r="AK75" s="31"/>
      <c r="AL75" s="31"/>
      <c r="AM75" s="41" t="s">
        <v>52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0" s="2" customFormat="1" ht="6.9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0" s="2" customFormat="1" ht="24.9" customHeight="1">
      <c r="A82" s="28"/>
      <c r="B82" s="29"/>
      <c r="C82" s="17" t="s">
        <v>55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0" s="2" customFormat="1" ht="6.9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0" s="4" customFormat="1" ht="12" customHeight="1">
      <c r="B84" s="47"/>
      <c r="C84" s="23" t="s">
        <v>13</v>
      </c>
      <c r="L84" s="4" t="str">
        <f>K5</f>
        <v>24-07-21-1</v>
      </c>
      <c r="AR84" s="47"/>
    </row>
    <row r="85" spans="1:90" s="5" customFormat="1" ht="36.9" customHeight="1">
      <c r="B85" s="48"/>
      <c r="C85" s="49" t="s">
        <v>16</v>
      </c>
      <c r="L85" s="172" t="str">
        <f>K6</f>
        <v>Světelně technický výpočet vybraných místností - 1. ETAPA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R85" s="48"/>
    </row>
    <row r="86" spans="1:90" s="2" customFormat="1" ht="6.9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0" s="2" customFormat="1" ht="12" customHeight="1">
      <c r="A87" s="28"/>
      <c r="B87" s="29"/>
      <c r="C87" s="23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Gymnázium Otokara Březiny a Střední odborná škola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22</v>
      </c>
      <c r="AJ87" s="28"/>
      <c r="AK87" s="28"/>
      <c r="AL87" s="28"/>
      <c r="AM87" s="174" t="str">
        <f>IF(AN8= "","",AN8)</f>
        <v>21. 7. 2024</v>
      </c>
      <c r="AN87" s="174"/>
      <c r="AO87" s="28"/>
      <c r="AP87" s="28"/>
      <c r="AQ87" s="28"/>
      <c r="AR87" s="29"/>
      <c r="BE87" s="28"/>
    </row>
    <row r="88" spans="1:90" s="2" customFormat="1" ht="6.9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0" s="2" customFormat="1" ht="15.15" customHeight="1">
      <c r="A89" s="28"/>
      <c r="B89" s="29"/>
      <c r="C89" s="23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30</v>
      </c>
      <c r="AJ89" s="28"/>
      <c r="AK89" s="28"/>
      <c r="AL89" s="28"/>
      <c r="AM89" s="175" t="str">
        <f>IF(E17="","",E17)</f>
        <v xml:space="preserve"> </v>
      </c>
      <c r="AN89" s="176"/>
      <c r="AO89" s="176"/>
      <c r="AP89" s="176"/>
      <c r="AQ89" s="28"/>
      <c r="AR89" s="29"/>
      <c r="AS89" s="177" t="s">
        <v>56</v>
      </c>
      <c r="AT89" s="178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0" s="2" customFormat="1" ht="15.15" customHeight="1">
      <c r="A90" s="28"/>
      <c r="B90" s="29"/>
      <c r="C90" s="23" t="s">
        <v>28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32</v>
      </c>
      <c r="AJ90" s="28"/>
      <c r="AK90" s="28"/>
      <c r="AL90" s="28"/>
      <c r="AM90" s="175" t="str">
        <f>IF(E20="","",E20)</f>
        <v>Ing. Karel Tomek</v>
      </c>
      <c r="AN90" s="176"/>
      <c r="AO90" s="176"/>
      <c r="AP90" s="176"/>
      <c r="AQ90" s="28"/>
      <c r="AR90" s="29"/>
      <c r="AS90" s="179"/>
      <c r="AT90" s="180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0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79"/>
      <c r="AT91" s="180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0" s="2" customFormat="1" ht="29.25" customHeight="1">
      <c r="A92" s="28"/>
      <c r="B92" s="29"/>
      <c r="C92" s="162" t="s">
        <v>57</v>
      </c>
      <c r="D92" s="163"/>
      <c r="E92" s="163"/>
      <c r="F92" s="163"/>
      <c r="G92" s="163"/>
      <c r="H92" s="56"/>
      <c r="I92" s="164" t="s">
        <v>58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5" t="s">
        <v>59</v>
      </c>
      <c r="AH92" s="163"/>
      <c r="AI92" s="163"/>
      <c r="AJ92" s="163"/>
      <c r="AK92" s="163"/>
      <c r="AL92" s="163"/>
      <c r="AM92" s="163"/>
      <c r="AN92" s="164" t="s">
        <v>60</v>
      </c>
      <c r="AO92" s="163"/>
      <c r="AP92" s="166"/>
      <c r="AQ92" s="57" t="s">
        <v>61</v>
      </c>
      <c r="AR92" s="29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  <c r="BE92" s="28"/>
    </row>
    <row r="93" spans="1:90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0" s="6" customFormat="1" ht="32.4" customHeight="1">
      <c r="B94" s="64"/>
      <c r="C94" s="65" t="s">
        <v>74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70">
        <f>ROUND(AG95,2)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75</v>
      </c>
      <c r="BT94" s="73" t="s">
        <v>76</v>
      </c>
      <c r="BV94" s="73" t="s">
        <v>77</v>
      </c>
      <c r="BW94" s="73" t="s">
        <v>4</v>
      </c>
      <c r="BX94" s="73" t="s">
        <v>78</v>
      </c>
      <c r="CL94" s="73" t="s">
        <v>1</v>
      </c>
    </row>
    <row r="95" spans="1:90" s="7" customFormat="1" ht="24.75" customHeight="1">
      <c r="A95" s="74" t="s">
        <v>79</v>
      </c>
      <c r="B95" s="75"/>
      <c r="C95" s="76"/>
      <c r="D95" s="169" t="s">
        <v>14</v>
      </c>
      <c r="E95" s="169"/>
      <c r="F95" s="169"/>
      <c r="G95" s="169"/>
      <c r="H95" s="169"/>
      <c r="I95" s="77"/>
      <c r="J95" s="169" t="s">
        <v>17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>
        <f>'24-07-21-1 - Světelně tec...'!J28</f>
        <v>0</v>
      </c>
      <c r="AH95" s="168"/>
      <c r="AI95" s="168"/>
      <c r="AJ95" s="168"/>
      <c r="AK95" s="168"/>
      <c r="AL95" s="168"/>
      <c r="AM95" s="168"/>
      <c r="AN95" s="167">
        <f>SUM(AG95,AT95)</f>
        <v>0</v>
      </c>
      <c r="AO95" s="168"/>
      <c r="AP95" s="168"/>
      <c r="AQ95" s="78" t="s">
        <v>80</v>
      </c>
      <c r="AR95" s="75"/>
      <c r="AS95" s="79">
        <v>0</v>
      </c>
      <c r="AT95" s="80">
        <f>ROUND(SUM(AV95:AW95),2)</f>
        <v>0</v>
      </c>
      <c r="AU95" s="81">
        <f>'24-07-21-1 - Světelně tec...'!P120</f>
        <v>0</v>
      </c>
      <c r="AV95" s="80">
        <f>'24-07-21-1 - Světelně tec...'!J31</f>
        <v>0</v>
      </c>
      <c r="AW95" s="80">
        <f>'24-07-21-1 - Světelně tec...'!J32</f>
        <v>0</v>
      </c>
      <c r="AX95" s="80">
        <f>'24-07-21-1 - Světelně tec...'!J33</f>
        <v>0</v>
      </c>
      <c r="AY95" s="80">
        <f>'24-07-21-1 - Světelně tec...'!J34</f>
        <v>0</v>
      </c>
      <c r="AZ95" s="80">
        <f>'24-07-21-1 - Světelně tec...'!F31</f>
        <v>0</v>
      </c>
      <c r="BA95" s="80">
        <f>'24-07-21-1 - Světelně tec...'!F32</f>
        <v>0</v>
      </c>
      <c r="BB95" s="80">
        <f>'24-07-21-1 - Světelně tec...'!F33</f>
        <v>0</v>
      </c>
      <c r="BC95" s="80">
        <f>'24-07-21-1 - Světelně tec...'!F34</f>
        <v>0</v>
      </c>
      <c r="BD95" s="82">
        <f>'24-07-21-1 - Světelně tec...'!F35</f>
        <v>0</v>
      </c>
      <c r="BT95" s="83" t="s">
        <v>81</v>
      </c>
      <c r="BU95" s="83" t="s">
        <v>82</v>
      </c>
      <c r="BV95" s="83" t="s">
        <v>77</v>
      </c>
      <c r="BW95" s="83" t="s">
        <v>4</v>
      </c>
      <c r="BX95" s="83" t="s">
        <v>78</v>
      </c>
      <c r="CL95" s="83" t="s">
        <v>1</v>
      </c>
    </row>
    <row r="96" spans="1:90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4-07-21-1 - Světelně tec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1"/>
  <sheetViews>
    <sheetView showGridLines="0" tabSelected="1" topLeftCell="A42" workbookViewId="0">
      <selection activeCell="Y123" sqref="Y12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53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C1" s="159" t="s">
        <v>306</v>
      </c>
    </row>
    <row r="2" spans="1:46" s="1" customFormat="1" ht="36.9" customHeight="1">
      <c r="E2" s="201" t="s">
        <v>307</v>
      </c>
      <c r="F2" s="202"/>
      <c r="L2" s="160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4</v>
      </c>
    </row>
    <row r="3" spans="1:46" s="1" customFormat="1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1:46" s="1" customFormat="1" ht="24.9" customHeight="1">
      <c r="B4" s="16"/>
      <c r="D4" s="17" t="s">
        <v>84</v>
      </c>
      <c r="L4" s="16"/>
      <c r="M4" s="84" t="s">
        <v>10</v>
      </c>
      <c r="AT4" s="13" t="s">
        <v>3</v>
      </c>
    </row>
    <row r="5" spans="1:46" s="1" customFormat="1" ht="6.9" customHeight="1">
      <c r="B5" s="16"/>
      <c r="L5" s="16"/>
    </row>
    <row r="6" spans="1:46" s="2" customFormat="1" ht="12" customHeight="1">
      <c r="A6" s="28"/>
      <c r="B6" s="29"/>
      <c r="C6" s="28"/>
      <c r="D6" s="23" t="s">
        <v>16</v>
      </c>
      <c r="E6" s="28"/>
      <c r="F6" s="28"/>
      <c r="G6" s="28"/>
      <c r="H6" s="28"/>
      <c r="I6" s="28"/>
      <c r="J6" s="28"/>
      <c r="K6" s="28"/>
      <c r="L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>
      <c r="A7" s="28"/>
      <c r="B7" s="29"/>
      <c r="C7" s="28"/>
      <c r="D7" s="28"/>
      <c r="E7" s="172" t="s">
        <v>17</v>
      </c>
      <c r="F7" s="199"/>
      <c r="G7" s="199"/>
      <c r="H7" s="199"/>
      <c r="I7" s="28"/>
      <c r="J7" s="28"/>
      <c r="K7" s="28"/>
      <c r="L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>
      <c r="A8" s="28"/>
      <c r="B8" s="29"/>
      <c r="C8" s="28"/>
      <c r="D8" s="28"/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>
      <c r="A9" s="28"/>
      <c r="B9" s="29"/>
      <c r="C9" s="28"/>
      <c r="D9" s="23" t="s">
        <v>18</v>
      </c>
      <c r="E9" s="28"/>
      <c r="F9" s="21" t="s">
        <v>1</v>
      </c>
      <c r="G9" s="28"/>
      <c r="H9" s="28"/>
      <c r="I9" s="23" t="s">
        <v>19</v>
      </c>
      <c r="J9" s="21" t="s">
        <v>1</v>
      </c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20</v>
      </c>
      <c r="E10" s="28"/>
      <c r="F10" s="21" t="s">
        <v>21</v>
      </c>
      <c r="G10" s="28"/>
      <c r="H10" s="28"/>
      <c r="I10" s="23" t="s">
        <v>22</v>
      </c>
      <c r="J10" s="51" t="str">
        <f>'Rekapitulace stavby'!AN8</f>
        <v>21. 7. 2024</v>
      </c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8" customHeight="1">
      <c r="A11" s="28"/>
      <c r="B11" s="29"/>
      <c r="C11" s="28"/>
      <c r="D11" s="28"/>
      <c r="E11" s="28"/>
      <c r="F11" s="28"/>
      <c r="G11" s="28"/>
      <c r="H11" s="28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24</v>
      </c>
      <c r="E12" s="28"/>
      <c r="F12" s="28"/>
      <c r="G12" s="28"/>
      <c r="H12" s="28"/>
      <c r="I12" s="23" t="s">
        <v>25</v>
      </c>
      <c r="J12" s="21" t="str">
        <f>IF('Rekapitulace stavby'!AN10="","",'Rekapitulace stavby'!AN10)</f>
        <v/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>
      <c r="A13" s="28"/>
      <c r="B13" s="29"/>
      <c r="C13" s="28"/>
      <c r="D13" s="28"/>
      <c r="E13" s="21" t="str">
        <f>IF('Rekapitulace stavby'!E11="","",'Rekapitulace stavby'!E11)</f>
        <v xml:space="preserve"> </v>
      </c>
      <c r="F13" s="28"/>
      <c r="G13" s="28"/>
      <c r="H13" s="28"/>
      <c r="I13" s="23" t="s">
        <v>27</v>
      </c>
      <c r="J13" s="21" t="str">
        <f>IF('Rekapitulace stavby'!AN11="","",'Rekapitulace stavby'!AN11)</f>
        <v/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" customHeight="1">
      <c r="A14" s="28"/>
      <c r="B14" s="29"/>
      <c r="C14" s="28"/>
      <c r="D14" s="28"/>
      <c r="E14" s="28"/>
      <c r="F14" s="28"/>
      <c r="G14" s="28"/>
      <c r="H14" s="28"/>
      <c r="I14" s="28"/>
      <c r="J14" s="28"/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>
      <c r="A15" s="28"/>
      <c r="B15" s="29"/>
      <c r="C15" s="28"/>
      <c r="D15" s="23" t="s">
        <v>28</v>
      </c>
      <c r="E15" s="28"/>
      <c r="F15" s="28"/>
      <c r="G15" s="28"/>
      <c r="H15" s="28"/>
      <c r="I15" s="23" t="s">
        <v>25</v>
      </c>
      <c r="J15" s="24" t="str">
        <f>'Rekapitulace stavby'!AN13</f>
        <v>Vyplň údaj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>
      <c r="A16" s="28"/>
      <c r="B16" s="29"/>
      <c r="C16" s="28"/>
      <c r="D16" s="28"/>
      <c r="E16" s="200" t="str">
        <f>'Rekapitulace stavby'!E14</f>
        <v>Vyplň údaj</v>
      </c>
      <c r="F16" s="191"/>
      <c r="G16" s="191"/>
      <c r="H16" s="191"/>
      <c r="I16" s="23" t="s">
        <v>27</v>
      </c>
      <c r="J16" s="24" t="str">
        <f>'Rekapitulace stavby'!AN14</f>
        <v>Vyplň údaj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" customHeight="1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>
      <c r="A18" s="28"/>
      <c r="B18" s="29"/>
      <c r="C18" s="28"/>
      <c r="D18" s="23" t="s">
        <v>30</v>
      </c>
      <c r="E18" s="28"/>
      <c r="F18" s="28"/>
      <c r="G18" s="28"/>
      <c r="H18" s="28"/>
      <c r="I18" s="23" t="s">
        <v>25</v>
      </c>
      <c r="J18" s="21" t="str">
        <f>IF('Rekapitulace stavby'!AN16="","",'Rekapitulace stavby'!AN16)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>
      <c r="A19" s="28"/>
      <c r="B19" s="29"/>
      <c r="C19" s="28"/>
      <c r="D19" s="28"/>
      <c r="E19" s="21" t="str">
        <f>IF('Rekapitulace stavby'!E17="","",'Rekapitulace stavby'!E17)</f>
        <v xml:space="preserve"> </v>
      </c>
      <c r="F19" s="28"/>
      <c r="G19" s="28"/>
      <c r="H19" s="28"/>
      <c r="I19" s="23" t="s">
        <v>27</v>
      </c>
      <c r="J19" s="21" t="str">
        <f>IF('Rekapitulace stavby'!AN17="","",'Rekapitulace stavby'!AN17)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" customHeight="1">
      <c r="A20" s="28"/>
      <c r="B20" s="29"/>
      <c r="C20" s="28"/>
      <c r="D20" s="28"/>
      <c r="E20" s="28"/>
      <c r="F20" s="28"/>
      <c r="G20" s="28"/>
      <c r="H20" s="28"/>
      <c r="I20" s="28"/>
      <c r="J20" s="28"/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>
      <c r="A21" s="28"/>
      <c r="B21" s="29"/>
      <c r="C21" s="28"/>
      <c r="D21" s="23" t="s">
        <v>32</v>
      </c>
      <c r="E21" s="28"/>
      <c r="F21" s="28"/>
      <c r="G21" s="28"/>
      <c r="H21" s="28"/>
      <c r="I21" s="23" t="s">
        <v>25</v>
      </c>
      <c r="J21" s="21" t="s">
        <v>33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>
      <c r="A22" s="28"/>
      <c r="B22" s="29"/>
      <c r="C22" s="28"/>
      <c r="D22" s="28"/>
      <c r="E22" s="21" t="s">
        <v>34</v>
      </c>
      <c r="F22" s="28"/>
      <c r="G22" s="28"/>
      <c r="H22" s="28"/>
      <c r="I22" s="23" t="s">
        <v>27</v>
      </c>
      <c r="J22" s="21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" customHeight="1">
      <c r="A23" s="28"/>
      <c r="B23" s="29"/>
      <c r="C23" s="28"/>
      <c r="D23" s="28"/>
      <c r="E23" s="28"/>
      <c r="F23" s="28"/>
      <c r="G23" s="28"/>
      <c r="H23" s="28"/>
      <c r="I23" s="28"/>
      <c r="J23" s="28"/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>
      <c r="A24" s="28"/>
      <c r="B24" s="29"/>
      <c r="C24" s="28"/>
      <c r="D24" s="23" t="s">
        <v>35</v>
      </c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>
      <c r="A25" s="85"/>
      <c r="B25" s="86"/>
      <c r="C25" s="85"/>
      <c r="D25" s="85"/>
      <c r="E25" s="195" t="s">
        <v>1</v>
      </c>
      <c r="F25" s="195"/>
      <c r="G25" s="195"/>
      <c r="H25" s="195"/>
      <c r="I25" s="85"/>
      <c r="J25" s="85"/>
      <c r="K25" s="85"/>
      <c r="L25" s="87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s="2" customFormat="1" ht="6.9" customHeight="1">
      <c r="A26" s="28"/>
      <c r="B26" s="29"/>
      <c r="C26" s="28"/>
      <c r="D26" s="28"/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" customHeight="1">
      <c r="A27" s="28"/>
      <c r="B27" s="29"/>
      <c r="C27" s="28"/>
      <c r="D27" s="62"/>
      <c r="E27" s="62"/>
      <c r="F27" s="62"/>
      <c r="G27" s="62"/>
      <c r="H27" s="62"/>
      <c r="I27" s="62"/>
      <c r="J27" s="62"/>
      <c r="K27" s="62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25.35" customHeight="1">
      <c r="A28" s="28"/>
      <c r="B28" s="29"/>
      <c r="C28" s="28"/>
      <c r="D28" s="88" t="s">
        <v>36</v>
      </c>
      <c r="E28" s="28"/>
      <c r="F28" s="28"/>
      <c r="G28" s="28"/>
      <c r="H28" s="28"/>
      <c r="I28" s="28"/>
      <c r="J28" s="67">
        <f>ROUND(J120, 2)</f>
        <v>0</v>
      </c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" customHeight="1">
      <c r="A30" s="28"/>
      <c r="B30" s="29"/>
      <c r="C30" s="28"/>
      <c r="D30" s="28"/>
      <c r="E30" s="28"/>
      <c r="F30" s="32" t="s">
        <v>38</v>
      </c>
      <c r="G30" s="28"/>
      <c r="H30" s="28"/>
      <c r="I30" s="32" t="s">
        <v>37</v>
      </c>
      <c r="J30" s="32" t="s">
        <v>39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" customHeight="1">
      <c r="A31" s="28"/>
      <c r="B31" s="29"/>
      <c r="C31" s="28"/>
      <c r="D31" s="89" t="s">
        <v>40</v>
      </c>
      <c r="E31" s="23" t="s">
        <v>41</v>
      </c>
      <c r="F31" s="90">
        <f>ROUND((SUM(BE120:BE200)),  2)</f>
        <v>0</v>
      </c>
      <c r="G31" s="28"/>
      <c r="H31" s="28"/>
      <c r="I31" s="91">
        <v>0.21</v>
      </c>
      <c r="J31" s="90">
        <f>ROUND(((SUM(BE120:BE200))*I31),  2)</f>
        <v>0</v>
      </c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29"/>
      <c r="C32" s="28"/>
      <c r="D32" s="28"/>
      <c r="E32" s="23" t="s">
        <v>42</v>
      </c>
      <c r="F32" s="90">
        <f>ROUND((SUM(BF120:BF200)),  2)</f>
        <v>0</v>
      </c>
      <c r="G32" s="28"/>
      <c r="H32" s="28"/>
      <c r="I32" s="91">
        <v>0.12</v>
      </c>
      <c r="J32" s="90">
        <f>ROUND(((SUM(BF120:BF200))*I32),  2)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hidden="1" customHeight="1">
      <c r="A33" s="28"/>
      <c r="B33" s="29"/>
      <c r="C33" s="28"/>
      <c r="D33" s="28"/>
      <c r="E33" s="23" t="s">
        <v>43</v>
      </c>
      <c r="F33" s="90">
        <f>ROUND((SUM(BG120:BG200)),  2)</f>
        <v>0</v>
      </c>
      <c r="G33" s="28"/>
      <c r="H33" s="28"/>
      <c r="I33" s="91">
        <v>0.21</v>
      </c>
      <c r="J33" s="90">
        <f>0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hidden="1" customHeight="1">
      <c r="A34" s="28"/>
      <c r="B34" s="29"/>
      <c r="C34" s="28"/>
      <c r="D34" s="28"/>
      <c r="E34" s="23" t="s">
        <v>44</v>
      </c>
      <c r="F34" s="90">
        <f>ROUND((SUM(BH120:BH200)),  2)</f>
        <v>0</v>
      </c>
      <c r="G34" s="28"/>
      <c r="H34" s="28"/>
      <c r="I34" s="91">
        <v>0.12</v>
      </c>
      <c r="J34" s="90">
        <f>0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29"/>
      <c r="C35" s="28"/>
      <c r="D35" s="28"/>
      <c r="E35" s="23" t="s">
        <v>45</v>
      </c>
      <c r="F35" s="90">
        <f>ROUND((SUM(BI120:BI200)),  2)</f>
        <v>0</v>
      </c>
      <c r="G35" s="28"/>
      <c r="H35" s="28"/>
      <c r="I35" s="91">
        <v>0</v>
      </c>
      <c r="J35" s="90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6.9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25.35" customHeight="1">
      <c r="A37" s="28"/>
      <c r="B37" s="29"/>
      <c r="C37" s="92"/>
      <c r="D37" s="93" t="s">
        <v>46</v>
      </c>
      <c r="E37" s="56"/>
      <c r="F37" s="56"/>
      <c r="G37" s="94" t="s">
        <v>47</v>
      </c>
      <c r="H37" s="95" t="s">
        <v>48</v>
      </c>
      <c r="I37" s="56"/>
      <c r="J37" s="96">
        <f>SUM(J28:J35)</f>
        <v>0</v>
      </c>
      <c r="K37" s="97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1" customFormat="1" ht="14.4" customHeight="1">
      <c r="B39" s="16"/>
      <c r="L39" s="16"/>
    </row>
    <row r="40" spans="1:31" s="1" customFormat="1" ht="14.4" customHeight="1">
      <c r="B40" s="16"/>
      <c r="L40" s="16"/>
    </row>
    <row r="41" spans="1:31" s="1" customFormat="1" ht="14.4" customHeight="1">
      <c r="B41" s="16"/>
      <c r="L41" s="16"/>
    </row>
    <row r="42" spans="1:31" s="1" customFormat="1" ht="14.4" customHeight="1">
      <c r="B42" s="16"/>
      <c r="L42" s="16"/>
    </row>
    <row r="43" spans="1:31" s="1" customFormat="1" ht="14.4" customHeight="1">
      <c r="B43" s="16"/>
      <c r="L43" s="16"/>
    </row>
    <row r="44" spans="1:31" s="1" customFormat="1" ht="14.4" customHeight="1">
      <c r="B44" s="16"/>
      <c r="L44" s="16"/>
    </row>
    <row r="45" spans="1:31" s="1" customFormat="1" ht="14.4" customHeight="1">
      <c r="B45" s="16"/>
      <c r="L45" s="16"/>
    </row>
    <row r="46" spans="1:31" s="1" customFormat="1" ht="14.4" customHeight="1">
      <c r="B46" s="16"/>
      <c r="L46" s="16"/>
    </row>
    <row r="47" spans="1:31" s="1" customFormat="1" ht="14.4" customHeight="1">
      <c r="B47" s="16"/>
      <c r="L47" s="16"/>
    </row>
    <row r="48" spans="1:31" s="1" customFormat="1" ht="14.4" customHeight="1">
      <c r="B48" s="16"/>
      <c r="L48" s="16"/>
    </row>
    <row r="49" spans="1:31" s="1" customFormat="1" ht="14.4" customHeight="1">
      <c r="B49" s="16"/>
      <c r="L49" s="16"/>
    </row>
    <row r="50" spans="1:31" s="2" customFormat="1" ht="14.4" customHeight="1">
      <c r="B50" s="38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8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3.2">
      <c r="A61" s="28"/>
      <c r="B61" s="29"/>
      <c r="C61" s="28"/>
      <c r="D61" s="41" t="s">
        <v>51</v>
      </c>
      <c r="E61" s="31"/>
      <c r="F61" s="98" t="s">
        <v>52</v>
      </c>
      <c r="G61" s="41" t="s">
        <v>51</v>
      </c>
      <c r="H61" s="31"/>
      <c r="I61" s="31"/>
      <c r="J61" s="99" t="s">
        <v>52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3.2">
      <c r="A65" s="28"/>
      <c r="B65" s="29"/>
      <c r="C65" s="28"/>
      <c r="D65" s="39" t="s">
        <v>53</v>
      </c>
      <c r="E65" s="42"/>
      <c r="F65" s="42"/>
      <c r="G65" s="39" t="s">
        <v>54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3.2">
      <c r="A76" s="28"/>
      <c r="B76" s="29"/>
      <c r="C76" s="28"/>
      <c r="D76" s="41" t="s">
        <v>51</v>
      </c>
      <c r="E76" s="31"/>
      <c r="F76" s="98" t="s">
        <v>52</v>
      </c>
      <c r="G76" s="41" t="s">
        <v>51</v>
      </c>
      <c r="H76" s="31"/>
      <c r="I76" s="31"/>
      <c r="J76" s="99" t="s">
        <v>52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17" t="s">
        <v>85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172" t="str">
        <f>E7</f>
        <v>Světelně technický výpočet vybraných místností - 1. ETAPA</v>
      </c>
      <c r="F85" s="199"/>
      <c r="G85" s="199"/>
      <c r="H85" s="19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>
      <c r="A87" s="28"/>
      <c r="B87" s="29"/>
      <c r="C87" s="23" t="s">
        <v>20</v>
      </c>
      <c r="D87" s="28"/>
      <c r="E87" s="28"/>
      <c r="F87" s="21" t="str">
        <f>F10</f>
        <v xml:space="preserve">Gymnázium Otokara Březiny a Střední odborná škola </v>
      </c>
      <c r="G87" s="28"/>
      <c r="H87" s="28"/>
      <c r="I87" s="23" t="s">
        <v>22</v>
      </c>
      <c r="J87" s="51" t="str">
        <f>IF(J10="","",J10)</f>
        <v>21. 7. 2024</v>
      </c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15" customHeight="1">
      <c r="A89" s="28"/>
      <c r="B89" s="29"/>
      <c r="C89" s="23" t="s">
        <v>24</v>
      </c>
      <c r="D89" s="28"/>
      <c r="E89" s="28"/>
      <c r="F89" s="21" t="str">
        <f>E13</f>
        <v xml:space="preserve"> </v>
      </c>
      <c r="G89" s="28"/>
      <c r="H89" s="28"/>
      <c r="I89" s="23" t="s">
        <v>30</v>
      </c>
      <c r="J89" s="26" t="str">
        <f>E19</f>
        <v xml:space="preserve"> 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15" customHeight="1">
      <c r="A90" s="28"/>
      <c r="B90" s="29"/>
      <c r="C90" s="23" t="s">
        <v>28</v>
      </c>
      <c r="D90" s="28"/>
      <c r="E90" s="28"/>
      <c r="F90" s="21" t="str">
        <f>IF(E16="","",E16)</f>
        <v>Vyplň údaj</v>
      </c>
      <c r="G90" s="28"/>
      <c r="H90" s="28"/>
      <c r="I90" s="23" t="s">
        <v>32</v>
      </c>
      <c r="J90" s="26" t="str">
        <f>E22</f>
        <v>Ing. Karel Tomek</v>
      </c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>
      <c r="A92" s="28"/>
      <c r="B92" s="29"/>
      <c r="C92" s="100" t="s">
        <v>86</v>
      </c>
      <c r="D92" s="92"/>
      <c r="E92" s="92"/>
      <c r="F92" s="92"/>
      <c r="G92" s="92"/>
      <c r="H92" s="92"/>
      <c r="I92" s="92"/>
      <c r="J92" s="101" t="s">
        <v>87</v>
      </c>
      <c r="K92" s="92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8" customHeight="1">
      <c r="A94" s="28"/>
      <c r="B94" s="29"/>
      <c r="C94" s="102" t="s">
        <v>88</v>
      </c>
      <c r="D94" s="28"/>
      <c r="E94" s="28"/>
      <c r="F94" s="28"/>
      <c r="G94" s="28"/>
      <c r="H94" s="28"/>
      <c r="I94" s="28"/>
      <c r="J94" s="67">
        <f>J120</f>
        <v>0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3" t="s">
        <v>89</v>
      </c>
    </row>
    <row r="95" spans="1:47" s="9" customFormat="1" ht="24.9" customHeight="1">
      <c r="B95" s="103"/>
      <c r="D95" s="104" t="s">
        <v>90</v>
      </c>
      <c r="E95" s="105"/>
      <c r="F95" s="105"/>
      <c r="G95" s="105"/>
      <c r="H95" s="105"/>
      <c r="I95" s="105"/>
      <c r="J95" s="106">
        <f>J121</f>
        <v>0</v>
      </c>
      <c r="L95" s="103"/>
    </row>
    <row r="96" spans="1:47" s="9" customFormat="1" ht="24.9" customHeight="1">
      <c r="B96" s="103"/>
      <c r="D96" s="104" t="s">
        <v>91</v>
      </c>
      <c r="E96" s="105"/>
      <c r="F96" s="105"/>
      <c r="G96" s="105"/>
      <c r="H96" s="105"/>
      <c r="I96" s="105"/>
      <c r="J96" s="106">
        <f>J133</f>
        <v>0</v>
      </c>
      <c r="L96" s="103"/>
    </row>
    <row r="97" spans="1:31" s="9" customFormat="1" ht="24.9" customHeight="1">
      <c r="B97" s="103"/>
      <c r="D97" s="104" t="s">
        <v>92</v>
      </c>
      <c r="E97" s="105"/>
      <c r="F97" s="105"/>
      <c r="G97" s="105"/>
      <c r="H97" s="105"/>
      <c r="I97" s="105"/>
      <c r="J97" s="106">
        <f>J145</f>
        <v>0</v>
      </c>
      <c r="L97" s="103"/>
    </row>
    <row r="98" spans="1:31" s="9" customFormat="1" ht="24.9" customHeight="1">
      <c r="B98" s="103"/>
      <c r="D98" s="104" t="s">
        <v>93</v>
      </c>
      <c r="E98" s="105"/>
      <c r="F98" s="105"/>
      <c r="G98" s="105"/>
      <c r="H98" s="105"/>
      <c r="I98" s="105"/>
      <c r="J98" s="106">
        <f>J153</f>
        <v>0</v>
      </c>
      <c r="L98" s="103"/>
    </row>
    <row r="99" spans="1:31" s="9" customFormat="1" ht="24.9" customHeight="1">
      <c r="B99" s="103"/>
      <c r="D99" s="104" t="s">
        <v>94</v>
      </c>
      <c r="E99" s="105"/>
      <c r="F99" s="105"/>
      <c r="G99" s="105"/>
      <c r="H99" s="105"/>
      <c r="I99" s="105"/>
      <c r="J99" s="106">
        <f>J161</f>
        <v>0</v>
      </c>
      <c r="L99" s="103"/>
    </row>
    <row r="100" spans="1:31" s="9" customFormat="1" ht="24.9" customHeight="1">
      <c r="B100" s="103"/>
      <c r="D100" s="104" t="s">
        <v>95</v>
      </c>
      <c r="E100" s="105"/>
      <c r="F100" s="105"/>
      <c r="G100" s="105"/>
      <c r="H100" s="105"/>
      <c r="I100" s="105"/>
      <c r="J100" s="106">
        <f>J173</f>
        <v>0</v>
      </c>
      <c r="L100" s="103"/>
    </row>
    <row r="101" spans="1:31" s="9" customFormat="1" ht="24.9" customHeight="1">
      <c r="B101" s="103"/>
      <c r="D101" s="104" t="s">
        <v>96</v>
      </c>
      <c r="E101" s="105"/>
      <c r="F101" s="105"/>
      <c r="G101" s="105"/>
      <c r="H101" s="105"/>
      <c r="I101" s="105"/>
      <c r="J101" s="106">
        <f>J185</f>
        <v>0</v>
      </c>
      <c r="L101" s="103"/>
    </row>
    <row r="102" spans="1:31" s="9" customFormat="1" ht="24.9" customHeight="1">
      <c r="B102" s="103"/>
      <c r="D102" s="104" t="s">
        <v>97</v>
      </c>
      <c r="E102" s="105"/>
      <c r="F102" s="105"/>
      <c r="G102" s="105"/>
      <c r="H102" s="105"/>
      <c r="I102" s="105"/>
      <c r="J102" s="106">
        <f>J193</f>
        <v>0</v>
      </c>
      <c r="L102" s="103"/>
    </row>
    <row r="103" spans="1:31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" customHeight="1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8" spans="1:31" s="2" customFormat="1" ht="6.9" customHeight="1">
      <c r="A108" s="28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" customHeight="1">
      <c r="A109" s="28"/>
      <c r="B109" s="29"/>
      <c r="C109" s="17" t="s">
        <v>98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3" t="s">
        <v>16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28"/>
      <c r="D112" s="28"/>
      <c r="E112" s="172" t="str">
        <f>E7</f>
        <v>Světelně technický výpočet vybraných místností - 1. ETAPA</v>
      </c>
      <c r="F112" s="199"/>
      <c r="G112" s="199"/>
      <c r="H112" s="199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3" t="s">
        <v>20</v>
      </c>
      <c r="D114" s="28"/>
      <c r="E114" s="28"/>
      <c r="F114" s="21" t="str">
        <f>F10</f>
        <v xml:space="preserve">Gymnázium Otokara Březiny a Střední odborná škola </v>
      </c>
      <c r="G114" s="28"/>
      <c r="H114" s="28"/>
      <c r="I114" s="23" t="s">
        <v>22</v>
      </c>
      <c r="J114" s="51" t="str">
        <f>IF(J10="","",J10)</f>
        <v>21. 7. 2024</v>
      </c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15" customHeight="1">
      <c r="A116" s="28"/>
      <c r="B116" s="29"/>
      <c r="C116" s="23" t="s">
        <v>24</v>
      </c>
      <c r="D116" s="28"/>
      <c r="E116" s="28"/>
      <c r="F116" s="21" t="str">
        <f>E13</f>
        <v xml:space="preserve"> </v>
      </c>
      <c r="G116" s="28"/>
      <c r="H116" s="28"/>
      <c r="I116" s="23" t="s">
        <v>30</v>
      </c>
      <c r="J116" s="26" t="str">
        <f>E19</f>
        <v xml:space="preserve"> 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5.15" customHeight="1">
      <c r="A117" s="28"/>
      <c r="B117" s="29"/>
      <c r="C117" s="23" t="s">
        <v>28</v>
      </c>
      <c r="D117" s="28"/>
      <c r="E117" s="28"/>
      <c r="F117" s="21" t="str">
        <f>IF(E16="","",E16)</f>
        <v>Vyplň údaj</v>
      </c>
      <c r="G117" s="28"/>
      <c r="H117" s="28"/>
      <c r="I117" s="23" t="s">
        <v>32</v>
      </c>
      <c r="J117" s="26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0.3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10" customFormat="1" ht="29.25" customHeight="1">
      <c r="A119" s="107"/>
      <c r="B119" s="108"/>
      <c r="C119" s="109" t="s">
        <v>99</v>
      </c>
      <c r="D119" s="110" t="s">
        <v>61</v>
      </c>
      <c r="E119" s="110" t="s">
        <v>57</v>
      </c>
      <c r="F119" s="110" t="s">
        <v>58</v>
      </c>
      <c r="G119" s="110" t="s">
        <v>100</v>
      </c>
      <c r="H119" s="110" t="s">
        <v>101</v>
      </c>
      <c r="I119" s="110" t="s">
        <v>102</v>
      </c>
      <c r="J119" s="111" t="s">
        <v>87</v>
      </c>
      <c r="K119" s="112" t="s">
        <v>103</v>
      </c>
      <c r="L119" s="113"/>
      <c r="M119" s="58" t="s">
        <v>1</v>
      </c>
      <c r="N119" s="59" t="s">
        <v>40</v>
      </c>
      <c r="O119" s="59" t="s">
        <v>104</v>
      </c>
      <c r="P119" s="59" t="s">
        <v>105</v>
      </c>
      <c r="Q119" s="59" t="s">
        <v>106</v>
      </c>
      <c r="R119" s="59" t="s">
        <v>107</v>
      </c>
      <c r="S119" s="59" t="s">
        <v>108</v>
      </c>
      <c r="T119" s="60" t="s">
        <v>109</v>
      </c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</row>
    <row r="120" spans="1:65" s="2" customFormat="1" ht="46.2">
      <c r="A120" s="28"/>
      <c r="B120" s="29"/>
      <c r="C120" s="65" t="s">
        <v>110</v>
      </c>
      <c r="D120" s="28"/>
      <c r="E120" s="28"/>
      <c r="F120" s="28"/>
      <c r="G120" s="28"/>
      <c r="H120" s="28"/>
      <c r="I120" s="28"/>
      <c r="J120" s="114">
        <f>BK120</f>
        <v>0</v>
      </c>
      <c r="K120" s="28"/>
      <c r="L120" s="203" t="s">
        <v>308</v>
      </c>
      <c r="M120" s="61"/>
      <c r="N120" s="52"/>
      <c r="O120" s="62"/>
      <c r="P120" s="115">
        <f>P121+P133+P145+P153+P161+P173+P185+P193</f>
        <v>0</v>
      </c>
      <c r="Q120" s="62"/>
      <c r="R120" s="115">
        <f>R121+R133+R145+R153+R161+R173+R185+R193</f>
        <v>3.2000000000000001E-2</v>
      </c>
      <c r="S120" s="62"/>
      <c r="T120" s="116">
        <f>T121+T133+T145+T153+T161+T173+T185+T193</f>
        <v>0.16256000000000001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3" t="s">
        <v>75</v>
      </c>
      <c r="AU120" s="13" t="s">
        <v>89</v>
      </c>
      <c r="BK120" s="117">
        <f>BK121+BK133+BK145+BK153+BK161+BK173+BK185+BK193</f>
        <v>0</v>
      </c>
    </row>
    <row r="121" spans="1:65" s="11" customFormat="1" ht="118.2" customHeight="1">
      <c r="B121" s="118"/>
      <c r="D121" s="119" t="s">
        <v>75</v>
      </c>
      <c r="E121" s="120" t="s">
        <v>111</v>
      </c>
      <c r="F121" s="120" t="s">
        <v>112</v>
      </c>
      <c r="I121" s="121"/>
      <c r="J121" s="122">
        <f>BK121</f>
        <v>0</v>
      </c>
      <c r="L121" s="204" t="s">
        <v>309</v>
      </c>
      <c r="M121" s="123"/>
      <c r="N121" s="124"/>
      <c r="O121" s="124"/>
      <c r="P121" s="125">
        <f>SUM(P122:P132)</f>
        <v>0</v>
      </c>
      <c r="Q121" s="124"/>
      <c r="R121" s="125">
        <f>SUM(R122:R132)</f>
        <v>8.0000000000000002E-3</v>
      </c>
      <c r="S121" s="124"/>
      <c r="T121" s="126">
        <f>SUM(T122:T132)</f>
        <v>2.0320000000000001E-2</v>
      </c>
      <c r="AR121" s="119" t="s">
        <v>83</v>
      </c>
      <c r="AT121" s="127" t="s">
        <v>75</v>
      </c>
      <c r="AU121" s="127" t="s">
        <v>76</v>
      </c>
      <c r="AY121" s="119" t="s">
        <v>113</v>
      </c>
      <c r="BK121" s="128">
        <f>SUM(BK122:BK132)</f>
        <v>0</v>
      </c>
    </row>
    <row r="122" spans="1:65" s="2" customFormat="1" ht="33" customHeight="1">
      <c r="A122" s="28"/>
      <c r="B122" s="129"/>
      <c r="C122" s="130" t="s">
        <v>114</v>
      </c>
      <c r="D122" s="130" t="s">
        <v>115</v>
      </c>
      <c r="E122" s="131" t="s">
        <v>116</v>
      </c>
      <c r="F122" s="132" t="s">
        <v>117</v>
      </c>
      <c r="G122" s="133" t="s">
        <v>118</v>
      </c>
      <c r="H122" s="134">
        <v>14</v>
      </c>
      <c r="I122" s="135"/>
      <c r="J122" s="136">
        <f t="shared" ref="J122:J132" si="0">ROUND(I122*H122,2)</f>
        <v>0</v>
      </c>
      <c r="K122" s="137"/>
      <c r="L122" s="205"/>
      <c r="M122" s="138" t="s">
        <v>1</v>
      </c>
      <c r="N122" s="139" t="s">
        <v>41</v>
      </c>
      <c r="O122" s="54"/>
      <c r="P122" s="140">
        <f t="shared" ref="P122:P132" si="1">O122*H122</f>
        <v>0</v>
      </c>
      <c r="Q122" s="140">
        <v>0</v>
      </c>
      <c r="R122" s="140">
        <f t="shared" ref="R122:R132" si="2">Q122*H122</f>
        <v>0</v>
      </c>
      <c r="S122" s="140">
        <v>1.2999999999999999E-3</v>
      </c>
      <c r="T122" s="141">
        <f t="shared" ref="T122:T132" si="3">S122*H122</f>
        <v>1.8200000000000001E-2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42" t="s">
        <v>119</v>
      </c>
      <c r="AT122" s="142" t="s">
        <v>115</v>
      </c>
      <c r="AU122" s="142" t="s">
        <v>81</v>
      </c>
      <c r="AY122" s="13" t="s">
        <v>113</v>
      </c>
      <c r="BE122" s="143">
        <f t="shared" ref="BE122:BE132" si="4">IF(N122="základní",J122,0)</f>
        <v>0</v>
      </c>
      <c r="BF122" s="143">
        <f t="shared" ref="BF122:BF132" si="5">IF(N122="snížená",J122,0)</f>
        <v>0</v>
      </c>
      <c r="BG122" s="143">
        <f t="shared" ref="BG122:BG132" si="6">IF(N122="zákl. přenesená",J122,0)</f>
        <v>0</v>
      </c>
      <c r="BH122" s="143">
        <f t="shared" ref="BH122:BH132" si="7">IF(N122="sníž. přenesená",J122,0)</f>
        <v>0</v>
      </c>
      <c r="BI122" s="143">
        <f t="shared" ref="BI122:BI132" si="8">IF(N122="nulová",J122,0)</f>
        <v>0</v>
      </c>
      <c r="BJ122" s="13" t="s">
        <v>81</v>
      </c>
      <c r="BK122" s="143">
        <f t="shared" ref="BK122:BK132" si="9">ROUND(I122*H122,2)</f>
        <v>0</v>
      </c>
      <c r="BL122" s="13" t="s">
        <v>119</v>
      </c>
      <c r="BM122" s="142" t="s">
        <v>120</v>
      </c>
    </row>
    <row r="123" spans="1:65" s="2" customFormat="1" ht="37.799999999999997" customHeight="1">
      <c r="A123" s="28"/>
      <c r="B123" s="129"/>
      <c r="C123" s="130" t="s">
        <v>121</v>
      </c>
      <c r="D123" s="130" t="s">
        <v>115</v>
      </c>
      <c r="E123" s="131" t="s">
        <v>122</v>
      </c>
      <c r="F123" s="132" t="s">
        <v>123</v>
      </c>
      <c r="G123" s="133" t="s">
        <v>118</v>
      </c>
      <c r="H123" s="134">
        <v>14</v>
      </c>
      <c r="I123" s="135"/>
      <c r="J123" s="136">
        <f t="shared" si="0"/>
        <v>0</v>
      </c>
      <c r="K123" s="137"/>
      <c r="L123" s="206"/>
      <c r="M123" s="138" t="s">
        <v>1</v>
      </c>
      <c r="N123" s="139" t="s">
        <v>41</v>
      </c>
      <c r="O123" s="54"/>
      <c r="P123" s="140">
        <f t="shared" si="1"/>
        <v>0</v>
      </c>
      <c r="Q123" s="140">
        <v>0</v>
      </c>
      <c r="R123" s="140">
        <f t="shared" si="2"/>
        <v>0</v>
      </c>
      <c r="S123" s="140">
        <v>0</v>
      </c>
      <c r="T123" s="141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42" t="s">
        <v>119</v>
      </c>
      <c r="AT123" s="142" t="s">
        <v>115</v>
      </c>
      <c r="AU123" s="142" t="s">
        <v>81</v>
      </c>
      <c r="AY123" s="13" t="s">
        <v>113</v>
      </c>
      <c r="BE123" s="143">
        <f t="shared" si="4"/>
        <v>0</v>
      </c>
      <c r="BF123" s="143">
        <f t="shared" si="5"/>
        <v>0</v>
      </c>
      <c r="BG123" s="143">
        <f t="shared" si="6"/>
        <v>0</v>
      </c>
      <c r="BH123" s="143">
        <f t="shared" si="7"/>
        <v>0</v>
      </c>
      <c r="BI123" s="143">
        <f t="shared" si="8"/>
        <v>0</v>
      </c>
      <c r="BJ123" s="13" t="s">
        <v>81</v>
      </c>
      <c r="BK123" s="143">
        <f t="shared" si="9"/>
        <v>0</v>
      </c>
      <c r="BL123" s="13" t="s">
        <v>119</v>
      </c>
      <c r="BM123" s="142" t="s">
        <v>124</v>
      </c>
    </row>
    <row r="124" spans="1:65" s="2" customFormat="1" ht="37.799999999999997" customHeight="1">
      <c r="A124" s="28"/>
      <c r="B124" s="129"/>
      <c r="C124" s="144" t="s">
        <v>125</v>
      </c>
      <c r="D124" s="144" t="s">
        <v>126</v>
      </c>
      <c r="E124" s="145" t="s">
        <v>127</v>
      </c>
      <c r="F124" s="146" t="s">
        <v>128</v>
      </c>
      <c r="G124" s="147" t="s">
        <v>118</v>
      </c>
      <c r="H124" s="148">
        <v>12</v>
      </c>
      <c r="I124" s="149"/>
      <c r="J124" s="150">
        <f t="shared" si="0"/>
        <v>0</v>
      </c>
      <c r="K124" s="151"/>
      <c r="L124" s="135"/>
      <c r="M124" s="152" t="s">
        <v>1</v>
      </c>
      <c r="N124" s="153" t="s">
        <v>41</v>
      </c>
      <c r="O124" s="54"/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42" t="s">
        <v>129</v>
      </c>
      <c r="AT124" s="142" t="s">
        <v>126</v>
      </c>
      <c r="AU124" s="142" t="s">
        <v>81</v>
      </c>
      <c r="AY124" s="13" t="s">
        <v>113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3" t="s">
        <v>81</v>
      </c>
      <c r="BK124" s="143">
        <f t="shared" si="9"/>
        <v>0</v>
      </c>
      <c r="BL124" s="13" t="s">
        <v>119</v>
      </c>
      <c r="BM124" s="142" t="s">
        <v>130</v>
      </c>
    </row>
    <row r="125" spans="1:65" s="2" customFormat="1" ht="37.799999999999997" customHeight="1">
      <c r="A125" s="28"/>
      <c r="B125" s="129"/>
      <c r="C125" s="144" t="s">
        <v>131</v>
      </c>
      <c r="D125" s="144" t="s">
        <v>126</v>
      </c>
      <c r="E125" s="145" t="s">
        <v>132</v>
      </c>
      <c r="F125" s="146" t="s">
        <v>133</v>
      </c>
      <c r="G125" s="147" t="s">
        <v>118</v>
      </c>
      <c r="H125" s="148">
        <v>2</v>
      </c>
      <c r="I125" s="149"/>
      <c r="J125" s="150">
        <f t="shared" si="0"/>
        <v>0</v>
      </c>
      <c r="K125" s="151"/>
      <c r="L125" s="135"/>
      <c r="M125" s="152" t="s">
        <v>1</v>
      </c>
      <c r="N125" s="153" t="s">
        <v>41</v>
      </c>
      <c r="O125" s="54"/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42" t="s">
        <v>129</v>
      </c>
      <c r="AT125" s="142" t="s">
        <v>126</v>
      </c>
      <c r="AU125" s="142" t="s">
        <v>81</v>
      </c>
      <c r="AY125" s="13" t="s">
        <v>113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3" t="s">
        <v>81</v>
      </c>
      <c r="BK125" s="143">
        <f t="shared" si="9"/>
        <v>0</v>
      </c>
      <c r="BL125" s="13" t="s">
        <v>119</v>
      </c>
      <c r="BM125" s="142" t="s">
        <v>134</v>
      </c>
    </row>
    <row r="126" spans="1:65" s="2" customFormat="1" ht="37.799999999999997" customHeight="1">
      <c r="A126" s="28"/>
      <c r="B126" s="129"/>
      <c r="C126" s="130" t="s">
        <v>135</v>
      </c>
      <c r="D126" s="130" t="s">
        <v>115</v>
      </c>
      <c r="E126" s="131" t="s">
        <v>136</v>
      </c>
      <c r="F126" s="132" t="s">
        <v>137</v>
      </c>
      <c r="G126" s="133" t="s">
        <v>138</v>
      </c>
      <c r="H126" s="134">
        <v>50</v>
      </c>
      <c r="I126" s="135"/>
      <c r="J126" s="136">
        <f t="shared" si="0"/>
        <v>0</v>
      </c>
      <c r="K126" s="137"/>
      <c r="L126" s="206"/>
      <c r="M126" s="138" t="s">
        <v>1</v>
      </c>
      <c r="N126" s="139" t="s">
        <v>41</v>
      </c>
      <c r="O126" s="54"/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42" t="s">
        <v>119</v>
      </c>
      <c r="AT126" s="142" t="s">
        <v>115</v>
      </c>
      <c r="AU126" s="142" t="s">
        <v>81</v>
      </c>
      <c r="AY126" s="13" t="s">
        <v>113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3" t="s">
        <v>81</v>
      </c>
      <c r="BK126" s="143">
        <f t="shared" si="9"/>
        <v>0</v>
      </c>
      <c r="BL126" s="13" t="s">
        <v>119</v>
      </c>
      <c r="BM126" s="142" t="s">
        <v>139</v>
      </c>
    </row>
    <row r="127" spans="1:65" s="2" customFormat="1" ht="24.15" customHeight="1">
      <c r="A127" s="28"/>
      <c r="B127" s="129"/>
      <c r="C127" s="144" t="s">
        <v>140</v>
      </c>
      <c r="D127" s="144" t="s">
        <v>126</v>
      </c>
      <c r="E127" s="145" t="s">
        <v>141</v>
      </c>
      <c r="F127" s="146" t="s">
        <v>142</v>
      </c>
      <c r="G127" s="147" t="s">
        <v>138</v>
      </c>
      <c r="H127" s="148">
        <v>50</v>
      </c>
      <c r="I127" s="149"/>
      <c r="J127" s="150">
        <f t="shared" si="0"/>
        <v>0</v>
      </c>
      <c r="K127" s="151"/>
      <c r="L127" s="135"/>
      <c r="M127" s="152" t="s">
        <v>1</v>
      </c>
      <c r="N127" s="153" t="s">
        <v>41</v>
      </c>
      <c r="O127" s="54"/>
      <c r="P127" s="140">
        <f t="shared" si="1"/>
        <v>0</v>
      </c>
      <c r="Q127" s="140">
        <v>1.6000000000000001E-4</v>
      </c>
      <c r="R127" s="140">
        <f t="shared" si="2"/>
        <v>8.0000000000000002E-3</v>
      </c>
      <c r="S127" s="140">
        <v>0</v>
      </c>
      <c r="T127" s="141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42" t="s">
        <v>129</v>
      </c>
      <c r="AT127" s="142" t="s">
        <v>126</v>
      </c>
      <c r="AU127" s="142" t="s">
        <v>81</v>
      </c>
      <c r="AY127" s="13" t="s">
        <v>113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3" t="s">
        <v>81</v>
      </c>
      <c r="BK127" s="143">
        <f t="shared" si="9"/>
        <v>0</v>
      </c>
      <c r="BL127" s="13" t="s">
        <v>119</v>
      </c>
      <c r="BM127" s="142" t="s">
        <v>143</v>
      </c>
    </row>
    <row r="128" spans="1:65" s="2" customFormat="1" ht="24.15" customHeight="1">
      <c r="A128" s="28"/>
      <c r="B128" s="129"/>
      <c r="C128" s="130" t="s">
        <v>144</v>
      </c>
      <c r="D128" s="130" t="s">
        <v>115</v>
      </c>
      <c r="E128" s="131" t="s">
        <v>145</v>
      </c>
      <c r="F128" s="132" t="s">
        <v>146</v>
      </c>
      <c r="G128" s="133" t="s">
        <v>147</v>
      </c>
      <c r="H128" s="134">
        <v>1</v>
      </c>
      <c r="I128" s="135"/>
      <c r="J128" s="136">
        <f t="shared" si="0"/>
        <v>0</v>
      </c>
      <c r="K128" s="137"/>
      <c r="L128" s="205"/>
      <c r="M128" s="138" t="s">
        <v>1</v>
      </c>
      <c r="N128" s="139" t="s">
        <v>41</v>
      </c>
      <c r="O128" s="54"/>
      <c r="P128" s="140">
        <f t="shared" si="1"/>
        <v>0</v>
      </c>
      <c r="Q128" s="140">
        <v>0</v>
      </c>
      <c r="R128" s="140">
        <f t="shared" si="2"/>
        <v>0</v>
      </c>
      <c r="S128" s="140">
        <v>2.1199999999999999E-3</v>
      </c>
      <c r="T128" s="141">
        <f t="shared" si="3"/>
        <v>2.1199999999999999E-3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42" t="s">
        <v>119</v>
      </c>
      <c r="AT128" s="142" t="s">
        <v>115</v>
      </c>
      <c r="AU128" s="142" t="s">
        <v>81</v>
      </c>
      <c r="AY128" s="13" t="s">
        <v>113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81</v>
      </c>
      <c r="BK128" s="143">
        <f t="shared" si="9"/>
        <v>0</v>
      </c>
      <c r="BL128" s="13" t="s">
        <v>119</v>
      </c>
      <c r="BM128" s="142" t="s">
        <v>148</v>
      </c>
    </row>
    <row r="129" spans="1:65" s="2" customFormat="1" ht="24.15" customHeight="1">
      <c r="A129" s="28"/>
      <c r="B129" s="129"/>
      <c r="C129" s="130" t="s">
        <v>149</v>
      </c>
      <c r="D129" s="130" t="s">
        <v>115</v>
      </c>
      <c r="E129" s="131" t="s">
        <v>150</v>
      </c>
      <c r="F129" s="132" t="s">
        <v>151</v>
      </c>
      <c r="G129" s="133" t="s">
        <v>118</v>
      </c>
      <c r="H129" s="134">
        <v>1</v>
      </c>
      <c r="I129" s="135"/>
      <c r="J129" s="136">
        <f t="shared" si="0"/>
        <v>0</v>
      </c>
      <c r="K129" s="137"/>
      <c r="L129" s="206"/>
      <c r="M129" s="138" t="s">
        <v>1</v>
      </c>
      <c r="N129" s="139" t="s">
        <v>41</v>
      </c>
      <c r="O129" s="54"/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42" t="s">
        <v>119</v>
      </c>
      <c r="AT129" s="142" t="s">
        <v>115</v>
      </c>
      <c r="AU129" s="142" t="s">
        <v>81</v>
      </c>
      <c r="AY129" s="13" t="s">
        <v>113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81</v>
      </c>
      <c r="BK129" s="143">
        <f t="shared" si="9"/>
        <v>0</v>
      </c>
      <c r="BL129" s="13" t="s">
        <v>119</v>
      </c>
      <c r="BM129" s="142" t="s">
        <v>152</v>
      </c>
    </row>
    <row r="130" spans="1:65" s="2" customFormat="1" ht="24.15" customHeight="1">
      <c r="A130" s="28"/>
      <c r="B130" s="129"/>
      <c r="C130" s="130" t="s">
        <v>153</v>
      </c>
      <c r="D130" s="130" t="s">
        <v>115</v>
      </c>
      <c r="E130" s="131" t="s">
        <v>154</v>
      </c>
      <c r="F130" s="132" t="s">
        <v>155</v>
      </c>
      <c r="G130" s="133" t="s">
        <v>118</v>
      </c>
      <c r="H130" s="134">
        <v>2</v>
      </c>
      <c r="I130" s="135"/>
      <c r="J130" s="136">
        <f t="shared" si="0"/>
        <v>0</v>
      </c>
      <c r="K130" s="137"/>
      <c r="L130" s="205"/>
      <c r="M130" s="138" t="s">
        <v>1</v>
      </c>
      <c r="N130" s="139" t="s">
        <v>41</v>
      </c>
      <c r="O130" s="54"/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2" t="s">
        <v>119</v>
      </c>
      <c r="AT130" s="142" t="s">
        <v>115</v>
      </c>
      <c r="AU130" s="142" t="s">
        <v>81</v>
      </c>
      <c r="AY130" s="13" t="s">
        <v>113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81</v>
      </c>
      <c r="BK130" s="143">
        <f t="shared" si="9"/>
        <v>0</v>
      </c>
      <c r="BL130" s="13" t="s">
        <v>119</v>
      </c>
      <c r="BM130" s="142" t="s">
        <v>156</v>
      </c>
    </row>
    <row r="131" spans="1:65" s="2" customFormat="1" ht="24.15" customHeight="1">
      <c r="A131" s="28"/>
      <c r="B131" s="129"/>
      <c r="C131" s="130" t="s">
        <v>157</v>
      </c>
      <c r="D131" s="130" t="s">
        <v>115</v>
      </c>
      <c r="E131" s="131" t="s">
        <v>158</v>
      </c>
      <c r="F131" s="132" t="s">
        <v>159</v>
      </c>
      <c r="G131" s="133" t="s">
        <v>160</v>
      </c>
      <c r="H131" s="134">
        <v>20</v>
      </c>
      <c r="I131" s="135"/>
      <c r="J131" s="136">
        <f t="shared" si="0"/>
        <v>0</v>
      </c>
      <c r="K131" s="137"/>
      <c r="L131" s="206"/>
      <c r="M131" s="138" t="s">
        <v>1</v>
      </c>
      <c r="N131" s="139" t="s">
        <v>41</v>
      </c>
      <c r="O131" s="54"/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42" t="s">
        <v>161</v>
      </c>
      <c r="AT131" s="142" t="s">
        <v>115</v>
      </c>
      <c r="AU131" s="142" t="s">
        <v>81</v>
      </c>
      <c r="AY131" s="13" t="s">
        <v>113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81</v>
      </c>
      <c r="BK131" s="143">
        <f t="shared" si="9"/>
        <v>0</v>
      </c>
      <c r="BL131" s="13" t="s">
        <v>161</v>
      </c>
      <c r="BM131" s="142" t="s">
        <v>162</v>
      </c>
    </row>
    <row r="132" spans="1:65" s="2" customFormat="1" ht="24.15" customHeight="1">
      <c r="A132" s="28"/>
      <c r="B132" s="129"/>
      <c r="C132" s="130" t="s">
        <v>163</v>
      </c>
      <c r="D132" s="130" t="s">
        <v>115</v>
      </c>
      <c r="E132" s="131" t="s">
        <v>164</v>
      </c>
      <c r="F132" s="132" t="s">
        <v>165</v>
      </c>
      <c r="G132" s="133" t="s">
        <v>147</v>
      </c>
      <c r="H132" s="134">
        <v>1</v>
      </c>
      <c r="I132" s="135"/>
      <c r="J132" s="136">
        <f t="shared" si="0"/>
        <v>0</v>
      </c>
      <c r="K132" s="137"/>
      <c r="L132" s="206"/>
      <c r="M132" s="138" t="s">
        <v>1</v>
      </c>
      <c r="N132" s="139" t="s">
        <v>41</v>
      </c>
      <c r="O132" s="54"/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42" t="s">
        <v>166</v>
      </c>
      <c r="AT132" s="142" t="s">
        <v>115</v>
      </c>
      <c r="AU132" s="142" t="s">
        <v>81</v>
      </c>
      <c r="AY132" s="13" t="s">
        <v>113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81</v>
      </c>
      <c r="BK132" s="143">
        <f t="shared" si="9"/>
        <v>0</v>
      </c>
      <c r="BL132" s="13" t="s">
        <v>166</v>
      </c>
      <c r="BM132" s="142" t="s">
        <v>167</v>
      </c>
    </row>
    <row r="133" spans="1:65" s="11" customFormat="1" ht="25.95" customHeight="1">
      <c r="B133" s="118"/>
      <c r="D133" s="119" t="s">
        <v>75</v>
      </c>
      <c r="E133" s="120" t="s">
        <v>168</v>
      </c>
      <c r="F133" s="120" t="s">
        <v>169</v>
      </c>
      <c r="I133" s="121"/>
      <c r="J133" s="122">
        <f>BK133</f>
        <v>0</v>
      </c>
      <c r="L133" s="118"/>
      <c r="M133" s="123"/>
      <c r="N133" s="124"/>
      <c r="O133" s="124"/>
      <c r="P133" s="125">
        <f>SUM(P134:P144)</f>
        <v>0</v>
      </c>
      <c r="Q133" s="124"/>
      <c r="R133" s="125">
        <f>SUM(R134:R144)</f>
        <v>8.0000000000000002E-3</v>
      </c>
      <c r="S133" s="124"/>
      <c r="T133" s="126">
        <f>SUM(T134:T144)</f>
        <v>2.0320000000000001E-2</v>
      </c>
      <c r="AR133" s="119" t="s">
        <v>83</v>
      </c>
      <c r="AT133" s="127" t="s">
        <v>75</v>
      </c>
      <c r="AU133" s="127" t="s">
        <v>76</v>
      </c>
      <c r="AY133" s="119" t="s">
        <v>113</v>
      </c>
      <c r="BK133" s="128">
        <f>SUM(BK134:BK144)</f>
        <v>0</v>
      </c>
    </row>
    <row r="134" spans="1:65" s="2" customFormat="1" ht="33" customHeight="1">
      <c r="A134" s="28"/>
      <c r="B134" s="129"/>
      <c r="C134" s="130" t="s">
        <v>170</v>
      </c>
      <c r="D134" s="130" t="s">
        <v>115</v>
      </c>
      <c r="E134" s="131" t="s">
        <v>116</v>
      </c>
      <c r="F134" s="132" t="s">
        <v>117</v>
      </c>
      <c r="G134" s="133" t="s">
        <v>118</v>
      </c>
      <c r="H134" s="134">
        <v>14</v>
      </c>
      <c r="I134" s="135"/>
      <c r="J134" s="136">
        <f t="shared" ref="J134:J144" si="10">ROUND(I134*H134,2)</f>
        <v>0</v>
      </c>
      <c r="K134" s="137"/>
      <c r="L134" s="206"/>
      <c r="M134" s="138" t="s">
        <v>1</v>
      </c>
      <c r="N134" s="139" t="s">
        <v>41</v>
      </c>
      <c r="O134" s="54"/>
      <c r="P134" s="140">
        <f t="shared" ref="P134:P144" si="11">O134*H134</f>
        <v>0</v>
      </c>
      <c r="Q134" s="140">
        <v>0</v>
      </c>
      <c r="R134" s="140">
        <f t="shared" ref="R134:R144" si="12">Q134*H134</f>
        <v>0</v>
      </c>
      <c r="S134" s="140">
        <v>1.2999999999999999E-3</v>
      </c>
      <c r="T134" s="141">
        <f t="shared" ref="T134:T144" si="13">S134*H134</f>
        <v>1.8200000000000001E-2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2" t="s">
        <v>119</v>
      </c>
      <c r="AT134" s="142" t="s">
        <v>115</v>
      </c>
      <c r="AU134" s="142" t="s">
        <v>81</v>
      </c>
      <c r="AY134" s="13" t="s">
        <v>113</v>
      </c>
      <c r="BE134" s="143">
        <f t="shared" ref="BE134:BE144" si="14">IF(N134="základní",J134,0)</f>
        <v>0</v>
      </c>
      <c r="BF134" s="143">
        <f t="shared" ref="BF134:BF144" si="15">IF(N134="snížená",J134,0)</f>
        <v>0</v>
      </c>
      <c r="BG134" s="143">
        <f t="shared" ref="BG134:BG144" si="16">IF(N134="zákl. přenesená",J134,0)</f>
        <v>0</v>
      </c>
      <c r="BH134" s="143">
        <f t="shared" ref="BH134:BH144" si="17">IF(N134="sníž. přenesená",J134,0)</f>
        <v>0</v>
      </c>
      <c r="BI134" s="143">
        <f t="shared" ref="BI134:BI144" si="18">IF(N134="nulová",J134,0)</f>
        <v>0</v>
      </c>
      <c r="BJ134" s="13" t="s">
        <v>81</v>
      </c>
      <c r="BK134" s="143">
        <f t="shared" ref="BK134:BK144" si="19">ROUND(I134*H134,2)</f>
        <v>0</v>
      </c>
      <c r="BL134" s="13" t="s">
        <v>119</v>
      </c>
      <c r="BM134" s="142" t="s">
        <v>171</v>
      </c>
    </row>
    <row r="135" spans="1:65" s="2" customFormat="1" ht="37.799999999999997" customHeight="1">
      <c r="A135" s="28"/>
      <c r="B135" s="129"/>
      <c r="C135" s="130" t="s">
        <v>172</v>
      </c>
      <c r="D135" s="130" t="s">
        <v>115</v>
      </c>
      <c r="E135" s="131" t="s">
        <v>122</v>
      </c>
      <c r="F135" s="132" t="s">
        <v>123</v>
      </c>
      <c r="G135" s="133" t="s">
        <v>118</v>
      </c>
      <c r="H135" s="134">
        <v>14</v>
      </c>
      <c r="I135" s="135"/>
      <c r="J135" s="136">
        <f t="shared" si="10"/>
        <v>0</v>
      </c>
      <c r="K135" s="137"/>
      <c r="L135" s="206"/>
      <c r="M135" s="138" t="s">
        <v>1</v>
      </c>
      <c r="N135" s="139" t="s">
        <v>41</v>
      </c>
      <c r="O135" s="54"/>
      <c r="P135" s="140">
        <f t="shared" si="11"/>
        <v>0</v>
      </c>
      <c r="Q135" s="140">
        <v>0</v>
      </c>
      <c r="R135" s="140">
        <f t="shared" si="12"/>
        <v>0</v>
      </c>
      <c r="S135" s="140">
        <v>0</v>
      </c>
      <c r="T135" s="141">
        <f t="shared" si="1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2" t="s">
        <v>119</v>
      </c>
      <c r="AT135" s="142" t="s">
        <v>115</v>
      </c>
      <c r="AU135" s="142" t="s">
        <v>81</v>
      </c>
      <c r="AY135" s="13" t="s">
        <v>113</v>
      </c>
      <c r="BE135" s="143">
        <f t="shared" si="14"/>
        <v>0</v>
      </c>
      <c r="BF135" s="143">
        <f t="shared" si="15"/>
        <v>0</v>
      </c>
      <c r="BG135" s="143">
        <f t="shared" si="16"/>
        <v>0</v>
      </c>
      <c r="BH135" s="143">
        <f t="shared" si="17"/>
        <v>0</v>
      </c>
      <c r="BI135" s="143">
        <f t="shared" si="18"/>
        <v>0</v>
      </c>
      <c r="BJ135" s="13" t="s">
        <v>81</v>
      </c>
      <c r="BK135" s="143">
        <f t="shared" si="19"/>
        <v>0</v>
      </c>
      <c r="BL135" s="13" t="s">
        <v>119</v>
      </c>
      <c r="BM135" s="142" t="s">
        <v>173</v>
      </c>
    </row>
    <row r="136" spans="1:65" s="2" customFormat="1" ht="37.799999999999997" customHeight="1">
      <c r="A136" s="28"/>
      <c r="B136" s="129"/>
      <c r="C136" s="144" t="s">
        <v>174</v>
      </c>
      <c r="D136" s="144" t="s">
        <v>126</v>
      </c>
      <c r="E136" s="145" t="s">
        <v>127</v>
      </c>
      <c r="F136" s="146" t="s">
        <v>128</v>
      </c>
      <c r="G136" s="147" t="s">
        <v>118</v>
      </c>
      <c r="H136" s="148">
        <v>12</v>
      </c>
      <c r="I136" s="149"/>
      <c r="J136" s="150">
        <f t="shared" si="10"/>
        <v>0</v>
      </c>
      <c r="K136" s="151"/>
      <c r="L136" s="135"/>
      <c r="M136" s="152" t="s">
        <v>1</v>
      </c>
      <c r="N136" s="153" t="s">
        <v>41</v>
      </c>
      <c r="O136" s="54"/>
      <c r="P136" s="140">
        <f t="shared" si="11"/>
        <v>0</v>
      </c>
      <c r="Q136" s="140">
        <v>0</v>
      </c>
      <c r="R136" s="140">
        <f t="shared" si="12"/>
        <v>0</v>
      </c>
      <c r="S136" s="140">
        <v>0</v>
      </c>
      <c r="T136" s="141">
        <f t="shared" si="1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42" t="s">
        <v>129</v>
      </c>
      <c r="AT136" s="142" t="s">
        <v>126</v>
      </c>
      <c r="AU136" s="142" t="s">
        <v>81</v>
      </c>
      <c r="AY136" s="13" t="s">
        <v>113</v>
      </c>
      <c r="BE136" s="143">
        <f t="shared" si="14"/>
        <v>0</v>
      </c>
      <c r="BF136" s="143">
        <f t="shared" si="15"/>
        <v>0</v>
      </c>
      <c r="BG136" s="143">
        <f t="shared" si="16"/>
        <v>0</v>
      </c>
      <c r="BH136" s="143">
        <f t="shared" si="17"/>
        <v>0</v>
      </c>
      <c r="BI136" s="143">
        <f t="shared" si="18"/>
        <v>0</v>
      </c>
      <c r="BJ136" s="13" t="s">
        <v>81</v>
      </c>
      <c r="BK136" s="143">
        <f t="shared" si="19"/>
        <v>0</v>
      </c>
      <c r="BL136" s="13" t="s">
        <v>119</v>
      </c>
      <c r="BM136" s="142" t="s">
        <v>175</v>
      </c>
    </row>
    <row r="137" spans="1:65" s="2" customFormat="1" ht="37.799999999999997" customHeight="1">
      <c r="A137" s="28"/>
      <c r="B137" s="129"/>
      <c r="C137" s="144" t="s">
        <v>176</v>
      </c>
      <c r="D137" s="144" t="s">
        <v>126</v>
      </c>
      <c r="E137" s="145" t="s">
        <v>132</v>
      </c>
      <c r="F137" s="146" t="s">
        <v>133</v>
      </c>
      <c r="G137" s="147" t="s">
        <v>118</v>
      </c>
      <c r="H137" s="148">
        <v>2</v>
      </c>
      <c r="I137" s="149"/>
      <c r="J137" s="150">
        <f t="shared" si="10"/>
        <v>0</v>
      </c>
      <c r="K137" s="151"/>
      <c r="L137" s="135"/>
      <c r="M137" s="152" t="s">
        <v>1</v>
      </c>
      <c r="N137" s="153" t="s">
        <v>41</v>
      </c>
      <c r="O137" s="54"/>
      <c r="P137" s="140">
        <f t="shared" si="11"/>
        <v>0</v>
      </c>
      <c r="Q137" s="140">
        <v>0</v>
      </c>
      <c r="R137" s="140">
        <f t="shared" si="12"/>
        <v>0</v>
      </c>
      <c r="S137" s="140">
        <v>0</v>
      </c>
      <c r="T137" s="141">
        <f t="shared" si="1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2" t="s">
        <v>129</v>
      </c>
      <c r="AT137" s="142" t="s">
        <v>126</v>
      </c>
      <c r="AU137" s="142" t="s">
        <v>81</v>
      </c>
      <c r="AY137" s="13" t="s">
        <v>113</v>
      </c>
      <c r="BE137" s="143">
        <f t="shared" si="14"/>
        <v>0</v>
      </c>
      <c r="BF137" s="143">
        <f t="shared" si="15"/>
        <v>0</v>
      </c>
      <c r="BG137" s="143">
        <f t="shared" si="16"/>
        <v>0</v>
      </c>
      <c r="BH137" s="143">
        <f t="shared" si="17"/>
        <v>0</v>
      </c>
      <c r="BI137" s="143">
        <f t="shared" si="18"/>
        <v>0</v>
      </c>
      <c r="BJ137" s="13" t="s">
        <v>81</v>
      </c>
      <c r="BK137" s="143">
        <f t="shared" si="19"/>
        <v>0</v>
      </c>
      <c r="BL137" s="13" t="s">
        <v>119</v>
      </c>
      <c r="BM137" s="142" t="s">
        <v>177</v>
      </c>
    </row>
    <row r="138" spans="1:65" s="2" customFormat="1" ht="37.799999999999997" customHeight="1">
      <c r="A138" s="28"/>
      <c r="B138" s="129"/>
      <c r="C138" s="130" t="s">
        <v>178</v>
      </c>
      <c r="D138" s="130" t="s">
        <v>115</v>
      </c>
      <c r="E138" s="131" t="s">
        <v>136</v>
      </c>
      <c r="F138" s="132" t="s">
        <v>137</v>
      </c>
      <c r="G138" s="133" t="s">
        <v>138</v>
      </c>
      <c r="H138" s="134">
        <v>50</v>
      </c>
      <c r="I138" s="135"/>
      <c r="J138" s="136">
        <f t="shared" si="10"/>
        <v>0</v>
      </c>
      <c r="K138" s="137"/>
      <c r="L138" s="206"/>
      <c r="M138" s="138" t="s">
        <v>1</v>
      </c>
      <c r="N138" s="139" t="s">
        <v>41</v>
      </c>
      <c r="O138" s="54"/>
      <c r="P138" s="140">
        <f t="shared" si="11"/>
        <v>0</v>
      </c>
      <c r="Q138" s="140">
        <v>0</v>
      </c>
      <c r="R138" s="140">
        <f t="shared" si="12"/>
        <v>0</v>
      </c>
      <c r="S138" s="140">
        <v>0</v>
      </c>
      <c r="T138" s="141">
        <f t="shared" si="1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2" t="s">
        <v>119</v>
      </c>
      <c r="AT138" s="142" t="s">
        <v>115</v>
      </c>
      <c r="AU138" s="142" t="s">
        <v>81</v>
      </c>
      <c r="AY138" s="13" t="s">
        <v>113</v>
      </c>
      <c r="BE138" s="143">
        <f t="shared" si="14"/>
        <v>0</v>
      </c>
      <c r="BF138" s="143">
        <f t="shared" si="15"/>
        <v>0</v>
      </c>
      <c r="BG138" s="143">
        <f t="shared" si="16"/>
        <v>0</v>
      </c>
      <c r="BH138" s="143">
        <f t="shared" si="17"/>
        <v>0</v>
      </c>
      <c r="BI138" s="143">
        <f t="shared" si="18"/>
        <v>0</v>
      </c>
      <c r="BJ138" s="13" t="s">
        <v>81</v>
      </c>
      <c r="BK138" s="143">
        <f t="shared" si="19"/>
        <v>0</v>
      </c>
      <c r="BL138" s="13" t="s">
        <v>119</v>
      </c>
      <c r="BM138" s="142" t="s">
        <v>179</v>
      </c>
    </row>
    <row r="139" spans="1:65" s="2" customFormat="1" ht="24.15" customHeight="1">
      <c r="A139" s="28"/>
      <c r="B139" s="129"/>
      <c r="C139" s="144" t="s">
        <v>180</v>
      </c>
      <c r="D139" s="144" t="s">
        <v>126</v>
      </c>
      <c r="E139" s="145" t="s">
        <v>141</v>
      </c>
      <c r="F139" s="146" t="s">
        <v>142</v>
      </c>
      <c r="G139" s="147" t="s">
        <v>138</v>
      </c>
      <c r="H139" s="148">
        <v>50</v>
      </c>
      <c r="I139" s="149"/>
      <c r="J139" s="150">
        <f t="shared" si="10"/>
        <v>0</v>
      </c>
      <c r="K139" s="151"/>
      <c r="L139" s="135"/>
      <c r="M139" s="152" t="s">
        <v>1</v>
      </c>
      <c r="N139" s="153" t="s">
        <v>41</v>
      </c>
      <c r="O139" s="54"/>
      <c r="P139" s="140">
        <f t="shared" si="11"/>
        <v>0</v>
      </c>
      <c r="Q139" s="140">
        <v>1.6000000000000001E-4</v>
      </c>
      <c r="R139" s="140">
        <f t="shared" si="12"/>
        <v>8.0000000000000002E-3</v>
      </c>
      <c r="S139" s="140">
        <v>0</v>
      </c>
      <c r="T139" s="141">
        <f t="shared" si="1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2" t="s">
        <v>129</v>
      </c>
      <c r="AT139" s="142" t="s">
        <v>126</v>
      </c>
      <c r="AU139" s="142" t="s">
        <v>81</v>
      </c>
      <c r="AY139" s="13" t="s">
        <v>113</v>
      </c>
      <c r="BE139" s="143">
        <f t="shared" si="14"/>
        <v>0</v>
      </c>
      <c r="BF139" s="143">
        <f t="shared" si="15"/>
        <v>0</v>
      </c>
      <c r="BG139" s="143">
        <f t="shared" si="16"/>
        <v>0</v>
      </c>
      <c r="BH139" s="143">
        <f t="shared" si="17"/>
        <v>0</v>
      </c>
      <c r="BI139" s="143">
        <f t="shared" si="18"/>
        <v>0</v>
      </c>
      <c r="BJ139" s="13" t="s">
        <v>81</v>
      </c>
      <c r="BK139" s="143">
        <f t="shared" si="19"/>
        <v>0</v>
      </c>
      <c r="BL139" s="13" t="s">
        <v>119</v>
      </c>
      <c r="BM139" s="142" t="s">
        <v>181</v>
      </c>
    </row>
    <row r="140" spans="1:65" s="2" customFormat="1" ht="24.15" customHeight="1">
      <c r="A140" s="28"/>
      <c r="B140" s="129"/>
      <c r="C140" s="130" t="s">
        <v>182</v>
      </c>
      <c r="D140" s="130" t="s">
        <v>115</v>
      </c>
      <c r="E140" s="131" t="s">
        <v>145</v>
      </c>
      <c r="F140" s="132" t="s">
        <v>146</v>
      </c>
      <c r="G140" s="133" t="s">
        <v>147</v>
      </c>
      <c r="H140" s="134">
        <v>1</v>
      </c>
      <c r="I140" s="135"/>
      <c r="J140" s="136">
        <f t="shared" si="10"/>
        <v>0</v>
      </c>
      <c r="K140" s="137"/>
      <c r="L140" s="206"/>
      <c r="M140" s="138" t="s">
        <v>1</v>
      </c>
      <c r="N140" s="139" t="s">
        <v>41</v>
      </c>
      <c r="O140" s="54"/>
      <c r="P140" s="140">
        <f t="shared" si="11"/>
        <v>0</v>
      </c>
      <c r="Q140" s="140">
        <v>0</v>
      </c>
      <c r="R140" s="140">
        <f t="shared" si="12"/>
        <v>0</v>
      </c>
      <c r="S140" s="140">
        <v>2.1199999999999999E-3</v>
      </c>
      <c r="T140" s="141">
        <f t="shared" si="13"/>
        <v>2.1199999999999999E-3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2" t="s">
        <v>119</v>
      </c>
      <c r="AT140" s="142" t="s">
        <v>115</v>
      </c>
      <c r="AU140" s="142" t="s">
        <v>81</v>
      </c>
      <c r="AY140" s="13" t="s">
        <v>113</v>
      </c>
      <c r="BE140" s="143">
        <f t="shared" si="14"/>
        <v>0</v>
      </c>
      <c r="BF140" s="143">
        <f t="shared" si="15"/>
        <v>0</v>
      </c>
      <c r="BG140" s="143">
        <f t="shared" si="16"/>
        <v>0</v>
      </c>
      <c r="BH140" s="143">
        <f t="shared" si="17"/>
        <v>0</v>
      </c>
      <c r="BI140" s="143">
        <f t="shared" si="18"/>
        <v>0</v>
      </c>
      <c r="BJ140" s="13" t="s">
        <v>81</v>
      </c>
      <c r="BK140" s="143">
        <f t="shared" si="19"/>
        <v>0</v>
      </c>
      <c r="BL140" s="13" t="s">
        <v>119</v>
      </c>
      <c r="BM140" s="142" t="s">
        <v>183</v>
      </c>
    </row>
    <row r="141" spans="1:65" s="2" customFormat="1" ht="24.15" customHeight="1">
      <c r="A141" s="28"/>
      <c r="B141" s="129"/>
      <c r="C141" s="130" t="s">
        <v>184</v>
      </c>
      <c r="D141" s="130" t="s">
        <v>115</v>
      </c>
      <c r="E141" s="131" t="s">
        <v>150</v>
      </c>
      <c r="F141" s="132" t="s">
        <v>151</v>
      </c>
      <c r="G141" s="133" t="s">
        <v>118</v>
      </c>
      <c r="H141" s="134">
        <v>1</v>
      </c>
      <c r="I141" s="135"/>
      <c r="J141" s="136">
        <f t="shared" si="10"/>
        <v>0</v>
      </c>
      <c r="K141" s="137"/>
      <c r="L141" s="206"/>
      <c r="M141" s="138" t="s">
        <v>1</v>
      </c>
      <c r="N141" s="139" t="s">
        <v>41</v>
      </c>
      <c r="O141" s="54"/>
      <c r="P141" s="140">
        <f t="shared" si="11"/>
        <v>0</v>
      </c>
      <c r="Q141" s="140">
        <v>0</v>
      </c>
      <c r="R141" s="140">
        <f t="shared" si="12"/>
        <v>0</v>
      </c>
      <c r="S141" s="140">
        <v>0</v>
      </c>
      <c r="T141" s="141">
        <f t="shared" si="1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2" t="s">
        <v>119</v>
      </c>
      <c r="AT141" s="142" t="s">
        <v>115</v>
      </c>
      <c r="AU141" s="142" t="s">
        <v>81</v>
      </c>
      <c r="AY141" s="13" t="s">
        <v>113</v>
      </c>
      <c r="BE141" s="143">
        <f t="shared" si="14"/>
        <v>0</v>
      </c>
      <c r="BF141" s="143">
        <f t="shared" si="15"/>
        <v>0</v>
      </c>
      <c r="BG141" s="143">
        <f t="shared" si="16"/>
        <v>0</v>
      </c>
      <c r="BH141" s="143">
        <f t="shared" si="17"/>
        <v>0</v>
      </c>
      <c r="BI141" s="143">
        <f t="shared" si="18"/>
        <v>0</v>
      </c>
      <c r="BJ141" s="13" t="s">
        <v>81</v>
      </c>
      <c r="BK141" s="143">
        <f t="shared" si="19"/>
        <v>0</v>
      </c>
      <c r="BL141" s="13" t="s">
        <v>119</v>
      </c>
      <c r="BM141" s="142" t="s">
        <v>185</v>
      </c>
    </row>
    <row r="142" spans="1:65" s="2" customFormat="1" ht="24.15" customHeight="1">
      <c r="A142" s="28"/>
      <c r="B142" s="129"/>
      <c r="C142" s="130" t="s">
        <v>186</v>
      </c>
      <c r="D142" s="130" t="s">
        <v>115</v>
      </c>
      <c r="E142" s="131" t="s">
        <v>154</v>
      </c>
      <c r="F142" s="132" t="s">
        <v>155</v>
      </c>
      <c r="G142" s="133" t="s">
        <v>118</v>
      </c>
      <c r="H142" s="134">
        <v>2</v>
      </c>
      <c r="I142" s="135"/>
      <c r="J142" s="136">
        <f t="shared" si="10"/>
        <v>0</v>
      </c>
      <c r="K142" s="137"/>
      <c r="L142" s="206"/>
      <c r="M142" s="138" t="s">
        <v>1</v>
      </c>
      <c r="N142" s="139" t="s">
        <v>41</v>
      </c>
      <c r="O142" s="54"/>
      <c r="P142" s="140">
        <f t="shared" si="11"/>
        <v>0</v>
      </c>
      <c r="Q142" s="140">
        <v>0</v>
      </c>
      <c r="R142" s="140">
        <f t="shared" si="12"/>
        <v>0</v>
      </c>
      <c r="S142" s="140">
        <v>0</v>
      </c>
      <c r="T142" s="141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2" t="s">
        <v>119</v>
      </c>
      <c r="AT142" s="142" t="s">
        <v>115</v>
      </c>
      <c r="AU142" s="142" t="s">
        <v>81</v>
      </c>
      <c r="AY142" s="13" t="s">
        <v>113</v>
      </c>
      <c r="BE142" s="143">
        <f t="shared" si="14"/>
        <v>0</v>
      </c>
      <c r="BF142" s="143">
        <f t="shared" si="15"/>
        <v>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3" t="s">
        <v>81</v>
      </c>
      <c r="BK142" s="143">
        <f t="shared" si="19"/>
        <v>0</v>
      </c>
      <c r="BL142" s="13" t="s">
        <v>119</v>
      </c>
      <c r="BM142" s="142" t="s">
        <v>187</v>
      </c>
    </row>
    <row r="143" spans="1:65" s="2" customFormat="1" ht="24.15" customHeight="1">
      <c r="A143" s="28"/>
      <c r="B143" s="129"/>
      <c r="C143" s="130" t="s">
        <v>188</v>
      </c>
      <c r="D143" s="130" t="s">
        <v>115</v>
      </c>
      <c r="E143" s="131" t="s">
        <v>158</v>
      </c>
      <c r="F143" s="132" t="s">
        <v>159</v>
      </c>
      <c r="G143" s="133" t="s">
        <v>160</v>
      </c>
      <c r="H143" s="134">
        <v>20</v>
      </c>
      <c r="I143" s="135"/>
      <c r="J143" s="136">
        <f t="shared" si="10"/>
        <v>0</v>
      </c>
      <c r="K143" s="137"/>
      <c r="L143" s="206"/>
      <c r="M143" s="138" t="s">
        <v>1</v>
      </c>
      <c r="N143" s="139" t="s">
        <v>41</v>
      </c>
      <c r="O143" s="54"/>
      <c r="P143" s="140">
        <f t="shared" si="11"/>
        <v>0</v>
      </c>
      <c r="Q143" s="140">
        <v>0</v>
      </c>
      <c r="R143" s="140">
        <f t="shared" si="12"/>
        <v>0</v>
      </c>
      <c r="S143" s="140">
        <v>0</v>
      </c>
      <c r="T143" s="141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2" t="s">
        <v>161</v>
      </c>
      <c r="AT143" s="142" t="s">
        <v>115</v>
      </c>
      <c r="AU143" s="142" t="s">
        <v>81</v>
      </c>
      <c r="AY143" s="13" t="s">
        <v>113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3" t="s">
        <v>81</v>
      </c>
      <c r="BK143" s="143">
        <f t="shared" si="19"/>
        <v>0</v>
      </c>
      <c r="BL143" s="13" t="s">
        <v>161</v>
      </c>
      <c r="BM143" s="142" t="s">
        <v>189</v>
      </c>
    </row>
    <row r="144" spans="1:65" s="2" customFormat="1" ht="24.15" customHeight="1">
      <c r="A144" s="28"/>
      <c r="B144" s="129"/>
      <c r="C144" s="130" t="s">
        <v>190</v>
      </c>
      <c r="D144" s="130" t="s">
        <v>115</v>
      </c>
      <c r="E144" s="131" t="s">
        <v>164</v>
      </c>
      <c r="F144" s="132" t="s">
        <v>165</v>
      </c>
      <c r="G144" s="133" t="s">
        <v>147</v>
      </c>
      <c r="H144" s="134">
        <v>1</v>
      </c>
      <c r="I144" s="135"/>
      <c r="J144" s="136">
        <f t="shared" si="10"/>
        <v>0</v>
      </c>
      <c r="K144" s="137"/>
      <c r="L144" s="206"/>
      <c r="M144" s="138" t="s">
        <v>1</v>
      </c>
      <c r="N144" s="139" t="s">
        <v>41</v>
      </c>
      <c r="O144" s="54"/>
      <c r="P144" s="140">
        <f t="shared" si="11"/>
        <v>0</v>
      </c>
      <c r="Q144" s="140">
        <v>0</v>
      </c>
      <c r="R144" s="140">
        <f t="shared" si="12"/>
        <v>0</v>
      </c>
      <c r="S144" s="140">
        <v>0</v>
      </c>
      <c r="T144" s="141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2" t="s">
        <v>166</v>
      </c>
      <c r="AT144" s="142" t="s">
        <v>115</v>
      </c>
      <c r="AU144" s="142" t="s">
        <v>81</v>
      </c>
      <c r="AY144" s="13" t="s">
        <v>113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3" t="s">
        <v>81</v>
      </c>
      <c r="BK144" s="143">
        <f t="shared" si="19"/>
        <v>0</v>
      </c>
      <c r="BL144" s="13" t="s">
        <v>166</v>
      </c>
      <c r="BM144" s="142" t="s">
        <v>191</v>
      </c>
    </row>
    <row r="145" spans="1:65" s="11" customFormat="1" ht="25.95" customHeight="1">
      <c r="B145" s="118"/>
      <c r="D145" s="119" t="s">
        <v>75</v>
      </c>
      <c r="E145" s="120" t="s">
        <v>192</v>
      </c>
      <c r="F145" s="120" t="s">
        <v>193</v>
      </c>
      <c r="I145" s="121"/>
      <c r="J145" s="122">
        <f>BK145</f>
        <v>0</v>
      </c>
      <c r="L145" s="118"/>
      <c r="M145" s="123"/>
      <c r="N145" s="124"/>
      <c r="O145" s="124"/>
      <c r="P145" s="125">
        <f>SUM(P146:P152)</f>
        <v>0</v>
      </c>
      <c r="Q145" s="124"/>
      <c r="R145" s="125">
        <f>SUM(R146:R152)</f>
        <v>0</v>
      </c>
      <c r="S145" s="124"/>
      <c r="T145" s="126">
        <f>SUM(T146:T152)</f>
        <v>2.0320000000000001E-2</v>
      </c>
      <c r="AR145" s="119" t="s">
        <v>83</v>
      </c>
      <c r="AT145" s="127" t="s">
        <v>75</v>
      </c>
      <c r="AU145" s="127" t="s">
        <v>76</v>
      </c>
      <c r="AY145" s="119" t="s">
        <v>113</v>
      </c>
      <c r="BK145" s="128">
        <f>SUM(BK146:BK152)</f>
        <v>0</v>
      </c>
    </row>
    <row r="146" spans="1:65" s="2" customFormat="1" ht="33" customHeight="1">
      <c r="A146" s="28"/>
      <c r="B146" s="129"/>
      <c r="C146" s="130" t="s">
        <v>194</v>
      </c>
      <c r="D146" s="130" t="s">
        <v>115</v>
      </c>
      <c r="E146" s="131" t="s">
        <v>116</v>
      </c>
      <c r="F146" s="132" t="s">
        <v>117</v>
      </c>
      <c r="G146" s="133" t="s">
        <v>118</v>
      </c>
      <c r="H146" s="134">
        <v>14</v>
      </c>
      <c r="I146" s="135"/>
      <c r="J146" s="136">
        <f t="shared" ref="J146:J152" si="20">ROUND(I146*H146,2)</f>
        <v>0</v>
      </c>
      <c r="K146" s="137"/>
      <c r="L146" s="206"/>
      <c r="M146" s="138" t="s">
        <v>1</v>
      </c>
      <c r="N146" s="139" t="s">
        <v>41</v>
      </c>
      <c r="O146" s="54"/>
      <c r="P146" s="140">
        <f t="shared" ref="P146:P152" si="21">O146*H146</f>
        <v>0</v>
      </c>
      <c r="Q146" s="140">
        <v>0</v>
      </c>
      <c r="R146" s="140">
        <f t="shared" ref="R146:R152" si="22">Q146*H146</f>
        <v>0</v>
      </c>
      <c r="S146" s="140">
        <v>1.2999999999999999E-3</v>
      </c>
      <c r="T146" s="141">
        <f t="shared" ref="T146:T152" si="23">S146*H146</f>
        <v>1.8200000000000001E-2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2" t="s">
        <v>119</v>
      </c>
      <c r="AT146" s="142" t="s">
        <v>115</v>
      </c>
      <c r="AU146" s="142" t="s">
        <v>81</v>
      </c>
      <c r="AY146" s="13" t="s">
        <v>113</v>
      </c>
      <c r="BE146" s="143">
        <f t="shared" ref="BE146:BE152" si="24">IF(N146="základní",J146,0)</f>
        <v>0</v>
      </c>
      <c r="BF146" s="143">
        <f t="shared" ref="BF146:BF152" si="25">IF(N146="snížená",J146,0)</f>
        <v>0</v>
      </c>
      <c r="BG146" s="143">
        <f t="shared" ref="BG146:BG152" si="26">IF(N146="zákl. přenesená",J146,0)</f>
        <v>0</v>
      </c>
      <c r="BH146" s="143">
        <f t="shared" ref="BH146:BH152" si="27">IF(N146="sníž. přenesená",J146,0)</f>
        <v>0</v>
      </c>
      <c r="BI146" s="143">
        <f t="shared" ref="BI146:BI152" si="28">IF(N146="nulová",J146,0)</f>
        <v>0</v>
      </c>
      <c r="BJ146" s="13" t="s">
        <v>81</v>
      </c>
      <c r="BK146" s="143">
        <f t="shared" ref="BK146:BK152" si="29">ROUND(I146*H146,2)</f>
        <v>0</v>
      </c>
      <c r="BL146" s="13" t="s">
        <v>119</v>
      </c>
      <c r="BM146" s="142" t="s">
        <v>195</v>
      </c>
    </row>
    <row r="147" spans="1:65" s="2" customFormat="1" ht="37.799999999999997" customHeight="1">
      <c r="A147" s="28"/>
      <c r="B147" s="129"/>
      <c r="C147" s="130" t="s">
        <v>196</v>
      </c>
      <c r="D147" s="130" t="s">
        <v>115</v>
      </c>
      <c r="E147" s="131" t="s">
        <v>122</v>
      </c>
      <c r="F147" s="132" t="s">
        <v>123</v>
      </c>
      <c r="G147" s="133" t="s">
        <v>118</v>
      </c>
      <c r="H147" s="134">
        <v>14</v>
      </c>
      <c r="I147" s="135"/>
      <c r="J147" s="136">
        <f t="shared" si="20"/>
        <v>0</v>
      </c>
      <c r="K147" s="137"/>
      <c r="L147" s="206"/>
      <c r="M147" s="138" t="s">
        <v>1</v>
      </c>
      <c r="N147" s="139" t="s">
        <v>41</v>
      </c>
      <c r="O147" s="54"/>
      <c r="P147" s="140">
        <f t="shared" si="21"/>
        <v>0</v>
      </c>
      <c r="Q147" s="140">
        <v>0</v>
      </c>
      <c r="R147" s="140">
        <f t="shared" si="22"/>
        <v>0</v>
      </c>
      <c r="S147" s="140">
        <v>0</v>
      </c>
      <c r="T147" s="141">
        <f t="shared" si="2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2" t="s">
        <v>119</v>
      </c>
      <c r="AT147" s="142" t="s">
        <v>115</v>
      </c>
      <c r="AU147" s="142" t="s">
        <v>81</v>
      </c>
      <c r="AY147" s="13" t="s">
        <v>113</v>
      </c>
      <c r="BE147" s="143">
        <f t="shared" si="24"/>
        <v>0</v>
      </c>
      <c r="BF147" s="143">
        <f t="shared" si="25"/>
        <v>0</v>
      </c>
      <c r="BG147" s="143">
        <f t="shared" si="26"/>
        <v>0</v>
      </c>
      <c r="BH147" s="143">
        <f t="shared" si="27"/>
        <v>0</v>
      </c>
      <c r="BI147" s="143">
        <f t="shared" si="28"/>
        <v>0</v>
      </c>
      <c r="BJ147" s="13" t="s">
        <v>81</v>
      </c>
      <c r="BK147" s="143">
        <f t="shared" si="29"/>
        <v>0</v>
      </c>
      <c r="BL147" s="13" t="s">
        <v>119</v>
      </c>
      <c r="BM147" s="142" t="s">
        <v>197</v>
      </c>
    </row>
    <row r="148" spans="1:65" s="2" customFormat="1" ht="33" customHeight="1">
      <c r="A148" s="28"/>
      <c r="B148" s="129"/>
      <c r="C148" s="144" t="s">
        <v>198</v>
      </c>
      <c r="D148" s="144" t="s">
        <v>126</v>
      </c>
      <c r="E148" s="145" t="s">
        <v>199</v>
      </c>
      <c r="F148" s="146" t="s">
        <v>200</v>
      </c>
      <c r="G148" s="147" t="s">
        <v>118</v>
      </c>
      <c r="H148" s="148">
        <v>12</v>
      </c>
      <c r="I148" s="149"/>
      <c r="J148" s="150">
        <f t="shared" si="20"/>
        <v>0</v>
      </c>
      <c r="K148" s="151"/>
      <c r="L148" s="135"/>
      <c r="M148" s="152" t="s">
        <v>1</v>
      </c>
      <c r="N148" s="153" t="s">
        <v>41</v>
      </c>
      <c r="O148" s="54"/>
      <c r="P148" s="140">
        <f t="shared" si="21"/>
        <v>0</v>
      </c>
      <c r="Q148" s="140">
        <v>0</v>
      </c>
      <c r="R148" s="140">
        <f t="shared" si="22"/>
        <v>0</v>
      </c>
      <c r="S148" s="140">
        <v>0</v>
      </c>
      <c r="T148" s="141">
        <f t="shared" si="2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2" t="s">
        <v>129</v>
      </c>
      <c r="AT148" s="142" t="s">
        <v>126</v>
      </c>
      <c r="AU148" s="142" t="s">
        <v>81</v>
      </c>
      <c r="AY148" s="13" t="s">
        <v>113</v>
      </c>
      <c r="BE148" s="143">
        <f t="shared" si="24"/>
        <v>0</v>
      </c>
      <c r="BF148" s="143">
        <f t="shared" si="25"/>
        <v>0</v>
      </c>
      <c r="BG148" s="143">
        <f t="shared" si="26"/>
        <v>0</v>
      </c>
      <c r="BH148" s="143">
        <f t="shared" si="27"/>
        <v>0</v>
      </c>
      <c r="BI148" s="143">
        <f t="shared" si="28"/>
        <v>0</v>
      </c>
      <c r="BJ148" s="13" t="s">
        <v>81</v>
      </c>
      <c r="BK148" s="143">
        <f t="shared" si="29"/>
        <v>0</v>
      </c>
      <c r="BL148" s="13" t="s">
        <v>119</v>
      </c>
      <c r="BM148" s="142" t="s">
        <v>201</v>
      </c>
    </row>
    <row r="149" spans="1:65" s="2" customFormat="1" ht="37.799999999999997" customHeight="1">
      <c r="A149" s="28"/>
      <c r="B149" s="129"/>
      <c r="C149" s="144" t="s">
        <v>202</v>
      </c>
      <c r="D149" s="144" t="s">
        <v>126</v>
      </c>
      <c r="E149" s="145" t="s">
        <v>132</v>
      </c>
      <c r="F149" s="146" t="s">
        <v>133</v>
      </c>
      <c r="G149" s="147" t="s">
        <v>118</v>
      </c>
      <c r="H149" s="148">
        <v>2</v>
      </c>
      <c r="I149" s="149"/>
      <c r="J149" s="150">
        <f t="shared" si="20"/>
        <v>0</v>
      </c>
      <c r="K149" s="151"/>
      <c r="L149" s="135"/>
      <c r="M149" s="152" t="s">
        <v>1</v>
      </c>
      <c r="N149" s="153" t="s">
        <v>41</v>
      </c>
      <c r="O149" s="54"/>
      <c r="P149" s="140">
        <f t="shared" si="21"/>
        <v>0</v>
      </c>
      <c r="Q149" s="140">
        <v>0</v>
      </c>
      <c r="R149" s="140">
        <f t="shared" si="22"/>
        <v>0</v>
      </c>
      <c r="S149" s="140">
        <v>0</v>
      </c>
      <c r="T149" s="141">
        <f t="shared" si="2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2" t="s">
        <v>129</v>
      </c>
      <c r="AT149" s="142" t="s">
        <v>126</v>
      </c>
      <c r="AU149" s="142" t="s">
        <v>81</v>
      </c>
      <c r="AY149" s="13" t="s">
        <v>113</v>
      </c>
      <c r="BE149" s="143">
        <f t="shared" si="24"/>
        <v>0</v>
      </c>
      <c r="BF149" s="143">
        <f t="shared" si="25"/>
        <v>0</v>
      </c>
      <c r="BG149" s="143">
        <f t="shared" si="26"/>
        <v>0</v>
      </c>
      <c r="BH149" s="143">
        <f t="shared" si="27"/>
        <v>0</v>
      </c>
      <c r="BI149" s="143">
        <f t="shared" si="28"/>
        <v>0</v>
      </c>
      <c r="BJ149" s="13" t="s">
        <v>81</v>
      </c>
      <c r="BK149" s="143">
        <f t="shared" si="29"/>
        <v>0</v>
      </c>
      <c r="BL149" s="13" t="s">
        <v>119</v>
      </c>
      <c r="BM149" s="142" t="s">
        <v>203</v>
      </c>
    </row>
    <row r="150" spans="1:65" s="2" customFormat="1" ht="24.15" customHeight="1">
      <c r="A150" s="28"/>
      <c r="B150" s="129"/>
      <c r="C150" s="130" t="s">
        <v>204</v>
      </c>
      <c r="D150" s="130" t="s">
        <v>115</v>
      </c>
      <c r="E150" s="131" t="s">
        <v>145</v>
      </c>
      <c r="F150" s="132" t="s">
        <v>146</v>
      </c>
      <c r="G150" s="133" t="s">
        <v>147</v>
      </c>
      <c r="H150" s="134">
        <v>1</v>
      </c>
      <c r="I150" s="135"/>
      <c r="J150" s="136">
        <f t="shared" si="20"/>
        <v>0</v>
      </c>
      <c r="K150" s="137"/>
      <c r="L150" s="206"/>
      <c r="M150" s="138" t="s">
        <v>1</v>
      </c>
      <c r="N150" s="139" t="s">
        <v>41</v>
      </c>
      <c r="O150" s="54"/>
      <c r="P150" s="140">
        <f t="shared" si="21"/>
        <v>0</v>
      </c>
      <c r="Q150" s="140">
        <v>0</v>
      </c>
      <c r="R150" s="140">
        <f t="shared" si="22"/>
        <v>0</v>
      </c>
      <c r="S150" s="140">
        <v>2.1199999999999999E-3</v>
      </c>
      <c r="T150" s="141">
        <f t="shared" si="23"/>
        <v>2.1199999999999999E-3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42" t="s">
        <v>119</v>
      </c>
      <c r="AT150" s="142" t="s">
        <v>115</v>
      </c>
      <c r="AU150" s="142" t="s">
        <v>81</v>
      </c>
      <c r="AY150" s="13" t="s">
        <v>113</v>
      </c>
      <c r="BE150" s="143">
        <f t="shared" si="24"/>
        <v>0</v>
      </c>
      <c r="BF150" s="143">
        <f t="shared" si="25"/>
        <v>0</v>
      </c>
      <c r="BG150" s="143">
        <f t="shared" si="26"/>
        <v>0</v>
      </c>
      <c r="BH150" s="143">
        <f t="shared" si="27"/>
        <v>0</v>
      </c>
      <c r="BI150" s="143">
        <f t="shared" si="28"/>
        <v>0</v>
      </c>
      <c r="BJ150" s="13" t="s">
        <v>81</v>
      </c>
      <c r="BK150" s="143">
        <f t="shared" si="29"/>
        <v>0</v>
      </c>
      <c r="BL150" s="13" t="s">
        <v>119</v>
      </c>
      <c r="BM150" s="142" t="s">
        <v>205</v>
      </c>
    </row>
    <row r="151" spans="1:65" s="2" customFormat="1" ht="24.15" customHeight="1">
      <c r="A151" s="28"/>
      <c r="B151" s="129"/>
      <c r="C151" s="130" t="s">
        <v>206</v>
      </c>
      <c r="D151" s="130" t="s">
        <v>115</v>
      </c>
      <c r="E151" s="131" t="s">
        <v>150</v>
      </c>
      <c r="F151" s="132" t="s">
        <v>151</v>
      </c>
      <c r="G151" s="133" t="s">
        <v>118</v>
      </c>
      <c r="H151" s="134">
        <v>4</v>
      </c>
      <c r="I151" s="135"/>
      <c r="J151" s="136">
        <f t="shared" si="20"/>
        <v>0</v>
      </c>
      <c r="K151" s="137"/>
      <c r="L151" s="206"/>
      <c r="M151" s="138" t="s">
        <v>1</v>
      </c>
      <c r="N151" s="139" t="s">
        <v>41</v>
      </c>
      <c r="O151" s="54"/>
      <c r="P151" s="140">
        <f t="shared" si="21"/>
        <v>0</v>
      </c>
      <c r="Q151" s="140">
        <v>0</v>
      </c>
      <c r="R151" s="140">
        <f t="shared" si="22"/>
        <v>0</v>
      </c>
      <c r="S151" s="140">
        <v>0</v>
      </c>
      <c r="T151" s="141">
        <f t="shared" si="2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2" t="s">
        <v>119</v>
      </c>
      <c r="AT151" s="142" t="s">
        <v>115</v>
      </c>
      <c r="AU151" s="142" t="s">
        <v>81</v>
      </c>
      <c r="AY151" s="13" t="s">
        <v>113</v>
      </c>
      <c r="BE151" s="143">
        <f t="shared" si="24"/>
        <v>0</v>
      </c>
      <c r="BF151" s="143">
        <f t="shared" si="25"/>
        <v>0</v>
      </c>
      <c r="BG151" s="143">
        <f t="shared" si="26"/>
        <v>0</v>
      </c>
      <c r="BH151" s="143">
        <f t="shared" si="27"/>
        <v>0</v>
      </c>
      <c r="BI151" s="143">
        <f t="shared" si="28"/>
        <v>0</v>
      </c>
      <c r="BJ151" s="13" t="s">
        <v>81</v>
      </c>
      <c r="BK151" s="143">
        <f t="shared" si="29"/>
        <v>0</v>
      </c>
      <c r="BL151" s="13" t="s">
        <v>119</v>
      </c>
      <c r="BM151" s="142" t="s">
        <v>207</v>
      </c>
    </row>
    <row r="152" spans="1:65" s="2" customFormat="1" ht="24.15" customHeight="1">
      <c r="A152" s="28"/>
      <c r="B152" s="129"/>
      <c r="C152" s="130" t="s">
        <v>208</v>
      </c>
      <c r="D152" s="130" t="s">
        <v>115</v>
      </c>
      <c r="E152" s="131" t="s">
        <v>164</v>
      </c>
      <c r="F152" s="132" t="s">
        <v>165</v>
      </c>
      <c r="G152" s="133" t="s">
        <v>147</v>
      </c>
      <c r="H152" s="134">
        <v>1</v>
      </c>
      <c r="I152" s="135"/>
      <c r="J152" s="136">
        <f t="shared" si="20"/>
        <v>0</v>
      </c>
      <c r="K152" s="137"/>
      <c r="L152" s="206"/>
      <c r="M152" s="138" t="s">
        <v>1</v>
      </c>
      <c r="N152" s="139" t="s">
        <v>41</v>
      </c>
      <c r="O152" s="54"/>
      <c r="P152" s="140">
        <f t="shared" si="21"/>
        <v>0</v>
      </c>
      <c r="Q152" s="140">
        <v>0</v>
      </c>
      <c r="R152" s="140">
        <f t="shared" si="22"/>
        <v>0</v>
      </c>
      <c r="S152" s="140">
        <v>0</v>
      </c>
      <c r="T152" s="141">
        <f t="shared" si="2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2" t="s">
        <v>166</v>
      </c>
      <c r="AT152" s="142" t="s">
        <v>115</v>
      </c>
      <c r="AU152" s="142" t="s">
        <v>81</v>
      </c>
      <c r="AY152" s="13" t="s">
        <v>113</v>
      </c>
      <c r="BE152" s="143">
        <f t="shared" si="24"/>
        <v>0</v>
      </c>
      <c r="BF152" s="143">
        <f t="shared" si="25"/>
        <v>0</v>
      </c>
      <c r="BG152" s="143">
        <f t="shared" si="26"/>
        <v>0</v>
      </c>
      <c r="BH152" s="143">
        <f t="shared" si="27"/>
        <v>0</v>
      </c>
      <c r="BI152" s="143">
        <f t="shared" si="28"/>
        <v>0</v>
      </c>
      <c r="BJ152" s="13" t="s">
        <v>81</v>
      </c>
      <c r="BK152" s="143">
        <f t="shared" si="29"/>
        <v>0</v>
      </c>
      <c r="BL152" s="13" t="s">
        <v>166</v>
      </c>
      <c r="BM152" s="142" t="s">
        <v>209</v>
      </c>
    </row>
    <row r="153" spans="1:65" s="11" customFormat="1" ht="25.95" customHeight="1">
      <c r="B153" s="118"/>
      <c r="D153" s="119" t="s">
        <v>75</v>
      </c>
      <c r="E153" s="120" t="s">
        <v>210</v>
      </c>
      <c r="F153" s="120" t="s">
        <v>211</v>
      </c>
      <c r="I153" s="121"/>
      <c r="J153" s="122">
        <f>BK153</f>
        <v>0</v>
      </c>
      <c r="L153" s="118"/>
      <c r="M153" s="123"/>
      <c r="N153" s="124"/>
      <c r="O153" s="124"/>
      <c r="P153" s="125">
        <f>SUM(P154:P160)</f>
        <v>0</v>
      </c>
      <c r="Q153" s="124"/>
      <c r="R153" s="125">
        <f>SUM(R154:R160)</f>
        <v>0</v>
      </c>
      <c r="S153" s="124"/>
      <c r="T153" s="126">
        <f>SUM(T154:T160)</f>
        <v>2.0320000000000001E-2</v>
      </c>
      <c r="AR153" s="119" t="s">
        <v>83</v>
      </c>
      <c r="AT153" s="127" t="s">
        <v>75</v>
      </c>
      <c r="AU153" s="127" t="s">
        <v>76</v>
      </c>
      <c r="AY153" s="119" t="s">
        <v>113</v>
      </c>
      <c r="BK153" s="128">
        <f>SUM(BK154:BK160)</f>
        <v>0</v>
      </c>
    </row>
    <row r="154" spans="1:65" s="2" customFormat="1" ht="33" customHeight="1">
      <c r="A154" s="28"/>
      <c r="B154" s="129"/>
      <c r="C154" s="130" t="s">
        <v>212</v>
      </c>
      <c r="D154" s="130" t="s">
        <v>115</v>
      </c>
      <c r="E154" s="131" t="s">
        <v>116</v>
      </c>
      <c r="F154" s="132" t="s">
        <v>117</v>
      </c>
      <c r="G154" s="133" t="s">
        <v>118</v>
      </c>
      <c r="H154" s="134">
        <v>14</v>
      </c>
      <c r="I154" s="135"/>
      <c r="J154" s="136">
        <f t="shared" ref="J154:J160" si="30">ROUND(I154*H154,2)</f>
        <v>0</v>
      </c>
      <c r="K154" s="137"/>
      <c r="L154" s="206"/>
      <c r="M154" s="138" t="s">
        <v>1</v>
      </c>
      <c r="N154" s="139" t="s">
        <v>41</v>
      </c>
      <c r="O154" s="54"/>
      <c r="P154" s="140">
        <f t="shared" ref="P154:P160" si="31">O154*H154</f>
        <v>0</v>
      </c>
      <c r="Q154" s="140">
        <v>0</v>
      </c>
      <c r="R154" s="140">
        <f t="shared" ref="R154:R160" si="32">Q154*H154</f>
        <v>0</v>
      </c>
      <c r="S154" s="140">
        <v>1.2999999999999999E-3</v>
      </c>
      <c r="T154" s="141">
        <f t="shared" ref="T154:T160" si="33">S154*H154</f>
        <v>1.8200000000000001E-2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2" t="s">
        <v>119</v>
      </c>
      <c r="AT154" s="142" t="s">
        <v>115</v>
      </c>
      <c r="AU154" s="142" t="s">
        <v>81</v>
      </c>
      <c r="AY154" s="13" t="s">
        <v>113</v>
      </c>
      <c r="BE154" s="143">
        <f t="shared" ref="BE154:BE160" si="34">IF(N154="základní",J154,0)</f>
        <v>0</v>
      </c>
      <c r="BF154" s="143">
        <f t="shared" ref="BF154:BF160" si="35">IF(N154="snížená",J154,0)</f>
        <v>0</v>
      </c>
      <c r="BG154" s="143">
        <f t="shared" ref="BG154:BG160" si="36">IF(N154="zákl. přenesená",J154,0)</f>
        <v>0</v>
      </c>
      <c r="BH154" s="143">
        <f t="shared" ref="BH154:BH160" si="37">IF(N154="sníž. přenesená",J154,0)</f>
        <v>0</v>
      </c>
      <c r="BI154" s="143">
        <f t="shared" ref="BI154:BI160" si="38">IF(N154="nulová",J154,0)</f>
        <v>0</v>
      </c>
      <c r="BJ154" s="13" t="s">
        <v>81</v>
      </c>
      <c r="BK154" s="143">
        <f t="shared" ref="BK154:BK160" si="39">ROUND(I154*H154,2)</f>
        <v>0</v>
      </c>
      <c r="BL154" s="13" t="s">
        <v>119</v>
      </c>
      <c r="BM154" s="142" t="s">
        <v>213</v>
      </c>
    </row>
    <row r="155" spans="1:65" s="2" customFormat="1" ht="37.799999999999997" customHeight="1">
      <c r="A155" s="28"/>
      <c r="B155" s="129"/>
      <c r="C155" s="130" t="s">
        <v>214</v>
      </c>
      <c r="D155" s="130" t="s">
        <v>115</v>
      </c>
      <c r="E155" s="131" t="s">
        <v>122</v>
      </c>
      <c r="F155" s="132" t="s">
        <v>123</v>
      </c>
      <c r="G155" s="133" t="s">
        <v>118</v>
      </c>
      <c r="H155" s="134">
        <v>14</v>
      </c>
      <c r="I155" s="135"/>
      <c r="J155" s="136">
        <f t="shared" si="30"/>
        <v>0</v>
      </c>
      <c r="K155" s="137"/>
      <c r="L155" s="206"/>
      <c r="M155" s="138" t="s">
        <v>1</v>
      </c>
      <c r="N155" s="139" t="s">
        <v>41</v>
      </c>
      <c r="O155" s="54"/>
      <c r="P155" s="140">
        <f t="shared" si="31"/>
        <v>0</v>
      </c>
      <c r="Q155" s="140">
        <v>0</v>
      </c>
      <c r="R155" s="140">
        <f t="shared" si="32"/>
        <v>0</v>
      </c>
      <c r="S155" s="140">
        <v>0</v>
      </c>
      <c r="T155" s="141">
        <f t="shared" si="3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42" t="s">
        <v>119</v>
      </c>
      <c r="AT155" s="142" t="s">
        <v>115</v>
      </c>
      <c r="AU155" s="142" t="s">
        <v>81</v>
      </c>
      <c r="AY155" s="13" t="s">
        <v>113</v>
      </c>
      <c r="BE155" s="143">
        <f t="shared" si="34"/>
        <v>0</v>
      </c>
      <c r="BF155" s="143">
        <f t="shared" si="35"/>
        <v>0</v>
      </c>
      <c r="BG155" s="143">
        <f t="shared" si="36"/>
        <v>0</v>
      </c>
      <c r="BH155" s="143">
        <f t="shared" si="37"/>
        <v>0</v>
      </c>
      <c r="BI155" s="143">
        <f t="shared" si="38"/>
        <v>0</v>
      </c>
      <c r="BJ155" s="13" t="s">
        <v>81</v>
      </c>
      <c r="BK155" s="143">
        <f t="shared" si="39"/>
        <v>0</v>
      </c>
      <c r="BL155" s="13" t="s">
        <v>119</v>
      </c>
      <c r="BM155" s="142" t="s">
        <v>215</v>
      </c>
    </row>
    <row r="156" spans="1:65" s="2" customFormat="1" ht="33" customHeight="1">
      <c r="A156" s="28"/>
      <c r="B156" s="129"/>
      <c r="C156" s="144" t="s">
        <v>216</v>
      </c>
      <c r="D156" s="144" t="s">
        <v>126</v>
      </c>
      <c r="E156" s="145" t="s">
        <v>199</v>
      </c>
      <c r="F156" s="146" t="s">
        <v>200</v>
      </c>
      <c r="G156" s="147" t="s">
        <v>118</v>
      </c>
      <c r="H156" s="148">
        <v>12</v>
      </c>
      <c r="I156" s="149"/>
      <c r="J156" s="150">
        <f t="shared" si="30"/>
        <v>0</v>
      </c>
      <c r="K156" s="151"/>
      <c r="L156" s="135"/>
      <c r="M156" s="152" t="s">
        <v>1</v>
      </c>
      <c r="N156" s="153" t="s">
        <v>41</v>
      </c>
      <c r="O156" s="54"/>
      <c r="P156" s="140">
        <f t="shared" si="31"/>
        <v>0</v>
      </c>
      <c r="Q156" s="140">
        <v>0</v>
      </c>
      <c r="R156" s="140">
        <f t="shared" si="32"/>
        <v>0</v>
      </c>
      <c r="S156" s="140">
        <v>0</v>
      </c>
      <c r="T156" s="141">
        <f t="shared" si="3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42" t="s">
        <v>129</v>
      </c>
      <c r="AT156" s="142" t="s">
        <v>126</v>
      </c>
      <c r="AU156" s="142" t="s">
        <v>81</v>
      </c>
      <c r="AY156" s="13" t="s">
        <v>113</v>
      </c>
      <c r="BE156" s="143">
        <f t="shared" si="34"/>
        <v>0</v>
      </c>
      <c r="BF156" s="143">
        <f t="shared" si="35"/>
        <v>0</v>
      </c>
      <c r="BG156" s="143">
        <f t="shared" si="36"/>
        <v>0</v>
      </c>
      <c r="BH156" s="143">
        <f t="shared" si="37"/>
        <v>0</v>
      </c>
      <c r="BI156" s="143">
        <f t="shared" si="38"/>
        <v>0</v>
      </c>
      <c r="BJ156" s="13" t="s">
        <v>81</v>
      </c>
      <c r="BK156" s="143">
        <f t="shared" si="39"/>
        <v>0</v>
      </c>
      <c r="BL156" s="13" t="s">
        <v>119</v>
      </c>
      <c r="BM156" s="142" t="s">
        <v>217</v>
      </c>
    </row>
    <row r="157" spans="1:65" s="2" customFormat="1" ht="37.799999999999997" customHeight="1">
      <c r="A157" s="28"/>
      <c r="B157" s="129"/>
      <c r="C157" s="144" t="s">
        <v>218</v>
      </c>
      <c r="D157" s="144" t="s">
        <v>126</v>
      </c>
      <c r="E157" s="145" t="s">
        <v>132</v>
      </c>
      <c r="F157" s="146" t="s">
        <v>133</v>
      </c>
      <c r="G157" s="147" t="s">
        <v>118</v>
      </c>
      <c r="H157" s="148">
        <v>2</v>
      </c>
      <c r="I157" s="149"/>
      <c r="J157" s="150">
        <f t="shared" si="30"/>
        <v>0</v>
      </c>
      <c r="K157" s="151"/>
      <c r="L157" s="135"/>
      <c r="M157" s="152" t="s">
        <v>1</v>
      </c>
      <c r="N157" s="153" t="s">
        <v>41</v>
      </c>
      <c r="O157" s="54"/>
      <c r="P157" s="140">
        <f t="shared" si="31"/>
        <v>0</v>
      </c>
      <c r="Q157" s="140">
        <v>0</v>
      </c>
      <c r="R157" s="140">
        <f t="shared" si="32"/>
        <v>0</v>
      </c>
      <c r="S157" s="140">
        <v>0</v>
      </c>
      <c r="T157" s="141">
        <f t="shared" si="3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2" t="s">
        <v>129</v>
      </c>
      <c r="AT157" s="142" t="s">
        <v>126</v>
      </c>
      <c r="AU157" s="142" t="s">
        <v>81</v>
      </c>
      <c r="AY157" s="13" t="s">
        <v>113</v>
      </c>
      <c r="BE157" s="143">
        <f t="shared" si="34"/>
        <v>0</v>
      </c>
      <c r="BF157" s="143">
        <f t="shared" si="35"/>
        <v>0</v>
      </c>
      <c r="BG157" s="143">
        <f t="shared" si="36"/>
        <v>0</v>
      </c>
      <c r="BH157" s="143">
        <f t="shared" si="37"/>
        <v>0</v>
      </c>
      <c r="BI157" s="143">
        <f t="shared" si="38"/>
        <v>0</v>
      </c>
      <c r="BJ157" s="13" t="s">
        <v>81</v>
      </c>
      <c r="BK157" s="143">
        <f t="shared" si="39"/>
        <v>0</v>
      </c>
      <c r="BL157" s="13" t="s">
        <v>119</v>
      </c>
      <c r="BM157" s="142" t="s">
        <v>219</v>
      </c>
    </row>
    <row r="158" spans="1:65" s="2" customFormat="1" ht="24.15" customHeight="1">
      <c r="A158" s="28"/>
      <c r="B158" s="129"/>
      <c r="C158" s="130" t="s">
        <v>220</v>
      </c>
      <c r="D158" s="130" t="s">
        <v>115</v>
      </c>
      <c r="E158" s="131" t="s">
        <v>145</v>
      </c>
      <c r="F158" s="132" t="s">
        <v>146</v>
      </c>
      <c r="G158" s="133" t="s">
        <v>147</v>
      </c>
      <c r="H158" s="134">
        <v>1</v>
      </c>
      <c r="I158" s="135"/>
      <c r="J158" s="136">
        <f t="shared" si="30"/>
        <v>0</v>
      </c>
      <c r="K158" s="137"/>
      <c r="L158" s="206"/>
      <c r="M158" s="138" t="s">
        <v>1</v>
      </c>
      <c r="N158" s="139" t="s">
        <v>41</v>
      </c>
      <c r="O158" s="54"/>
      <c r="P158" s="140">
        <f t="shared" si="31"/>
        <v>0</v>
      </c>
      <c r="Q158" s="140">
        <v>0</v>
      </c>
      <c r="R158" s="140">
        <f t="shared" si="32"/>
        <v>0</v>
      </c>
      <c r="S158" s="140">
        <v>2.1199999999999999E-3</v>
      </c>
      <c r="T158" s="141">
        <f t="shared" si="33"/>
        <v>2.1199999999999999E-3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42" t="s">
        <v>119</v>
      </c>
      <c r="AT158" s="142" t="s">
        <v>115</v>
      </c>
      <c r="AU158" s="142" t="s">
        <v>81</v>
      </c>
      <c r="AY158" s="13" t="s">
        <v>113</v>
      </c>
      <c r="BE158" s="143">
        <f t="shared" si="34"/>
        <v>0</v>
      </c>
      <c r="BF158" s="143">
        <f t="shared" si="35"/>
        <v>0</v>
      </c>
      <c r="BG158" s="143">
        <f t="shared" si="36"/>
        <v>0</v>
      </c>
      <c r="BH158" s="143">
        <f t="shared" si="37"/>
        <v>0</v>
      </c>
      <c r="BI158" s="143">
        <f t="shared" si="38"/>
        <v>0</v>
      </c>
      <c r="BJ158" s="13" t="s">
        <v>81</v>
      </c>
      <c r="BK158" s="143">
        <f t="shared" si="39"/>
        <v>0</v>
      </c>
      <c r="BL158" s="13" t="s">
        <v>119</v>
      </c>
      <c r="BM158" s="142" t="s">
        <v>221</v>
      </c>
    </row>
    <row r="159" spans="1:65" s="2" customFormat="1" ht="24.15" customHeight="1">
      <c r="A159" s="28"/>
      <c r="B159" s="129"/>
      <c r="C159" s="130" t="s">
        <v>222</v>
      </c>
      <c r="D159" s="130" t="s">
        <v>115</v>
      </c>
      <c r="E159" s="131" t="s">
        <v>150</v>
      </c>
      <c r="F159" s="132" t="s">
        <v>151</v>
      </c>
      <c r="G159" s="133" t="s">
        <v>118</v>
      </c>
      <c r="H159" s="134">
        <v>4</v>
      </c>
      <c r="I159" s="135"/>
      <c r="J159" s="136">
        <f t="shared" si="30"/>
        <v>0</v>
      </c>
      <c r="K159" s="137"/>
      <c r="L159" s="206"/>
      <c r="M159" s="138" t="s">
        <v>1</v>
      </c>
      <c r="N159" s="139" t="s">
        <v>41</v>
      </c>
      <c r="O159" s="54"/>
      <c r="P159" s="140">
        <f t="shared" si="31"/>
        <v>0</v>
      </c>
      <c r="Q159" s="140">
        <v>0</v>
      </c>
      <c r="R159" s="140">
        <f t="shared" si="32"/>
        <v>0</v>
      </c>
      <c r="S159" s="140">
        <v>0</v>
      </c>
      <c r="T159" s="141">
        <f t="shared" si="3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2" t="s">
        <v>119</v>
      </c>
      <c r="AT159" s="142" t="s">
        <v>115</v>
      </c>
      <c r="AU159" s="142" t="s">
        <v>81</v>
      </c>
      <c r="AY159" s="13" t="s">
        <v>113</v>
      </c>
      <c r="BE159" s="143">
        <f t="shared" si="34"/>
        <v>0</v>
      </c>
      <c r="BF159" s="143">
        <f t="shared" si="35"/>
        <v>0</v>
      </c>
      <c r="BG159" s="143">
        <f t="shared" si="36"/>
        <v>0</v>
      </c>
      <c r="BH159" s="143">
        <f t="shared" si="37"/>
        <v>0</v>
      </c>
      <c r="BI159" s="143">
        <f t="shared" si="38"/>
        <v>0</v>
      </c>
      <c r="BJ159" s="13" t="s">
        <v>81</v>
      </c>
      <c r="BK159" s="143">
        <f t="shared" si="39"/>
        <v>0</v>
      </c>
      <c r="BL159" s="13" t="s">
        <v>119</v>
      </c>
      <c r="BM159" s="142" t="s">
        <v>223</v>
      </c>
    </row>
    <row r="160" spans="1:65" s="2" customFormat="1" ht="24.15" customHeight="1">
      <c r="A160" s="28"/>
      <c r="B160" s="129"/>
      <c r="C160" s="130" t="s">
        <v>224</v>
      </c>
      <c r="D160" s="130" t="s">
        <v>115</v>
      </c>
      <c r="E160" s="131" t="s">
        <v>164</v>
      </c>
      <c r="F160" s="132" t="s">
        <v>165</v>
      </c>
      <c r="G160" s="133" t="s">
        <v>147</v>
      </c>
      <c r="H160" s="134">
        <v>1</v>
      </c>
      <c r="I160" s="135"/>
      <c r="J160" s="136">
        <f t="shared" si="30"/>
        <v>0</v>
      </c>
      <c r="K160" s="137"/>
      <c r="L160" s="206"/>
      <c r="M160" s="138" t="s">
        <v>1</v>
      </c>
      <c r="N160" s="139" t="s">
        <v>41</v>
      </c>
      <c r="O160" s="54"/>
      <c r="P160" s="140">
        <f t="shared" si="31"/>
        <v>0</v>
      </c>
      <c r="Q160" s="140">
        <v>0</v>
      </c>
      <c r="R160" s="140">
        <f t="shared" si="32"/>
        <v>0</v>
      </c>
      <c r="S160" s="140">
        <v>0</v>
      </c>
      <c r="T160" s="141">
        <f t="shared" si="3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42" t="s">
        <v>166</v>
      </c>
      <c r="AT160" s="142" t="s">
        <v>115</v>
      </c>
      <c r="AU160" s="142" t="s">
        <v>81</v>
      </c>
      <c r="AY160" s="13" t="s">
        <v>113</v>
      </c>
      <c r="BE160" s="143">
        <f t="shared" si="34"/>
        <v>0</v>
      </c>
      <c r="BF160" s="143">
        <f t="shared" si="35"/>
        <v>0</v>
      </c>
      <c r="BG160" s="143">
        <f t="shared" si="36"/>
        <v>0</v>
      </c>
      <c r="BH160" s="143">
        <f t="shared" si="37"/>
        <v>0</v>
      </c>
      <c r="BI160" s="143">
        <f t="shared" si="38"/>
        <v>0</v>
      </c>
      <c r="BJ160" s="13" t="s">
        <v>81</v>
      </c>
      <c r="BK160" s="143">
        <f t="shared" si="39"/>
        <v>0</v>
      </c>
      <c r="BL160" s="13" t="s">
        <v>166</v>
      </c>
      <c r="BM160" s="142" t="s">
        <v>225</v>
      </c>
    </row>
    <row r="161" spans="1:65" s="11" customFormat="1" ht="25.95" customHeight="1">
      <c r="B161" s="118"/>
      <c r="D161" s="119" t="s">
        <v>75</v>
      </c>
      <c r="E161" s="120" t="s">
        <v>226</v>
      </c>
      <c r="F161" s="120" t="s">
        <v>227</v>
      </c>
      <c r="I161" s="121"/>
      <c r="J161" s="122">
        <f>BK161</f>
        <v>0</v>
      </c>
      <c r="L161" s="118"/>
      <c r="M161" s="123"/>
      <c r="N161" s="124"/>
      <c r="O161" s="124"/>
      <c r="P161" s="125">
        <f>SUM(P162:P172)</f>
        <v>0</v>
      </c>
      <c r="Q161" s="124"/>
      <c r="R161" s="125">
        <f>SUM(R162:R172)</f>
        <v>8.0000000000000002E-3</v>
      </c>
      <c r="S161" s="124"/>
      <c r="T161" s="126">
        <f>SUM(T162:T172)</f>
        <v>2.0320000000000001E-2</v>
      </c>
      <c r="AR161" s="119" t="s">
        <v>83</v>
      </c>
      <c r="AT161" s="127" t="s">
        <v>75</v>
      </c>
      <c r="AU161" s="127" t="s">
        <v>76</v>
      </c>
      <c r="AY161" s="119" t="s">
        <v>113</v>
      </c>
      <c r="BK161" s="128">
        <f>SUM(BK162:BK172)</f>
        <v>0</v>
      </c>
    </row>
    <row r="162" spans="1:65" s="2" customFormat="1" ht="33" customHeight="1">
      <c r="A162" s="28"/>
      <c r="B162" s="129"/>
      <c r="C162" s="130" t="s">
        <v>228</v>
      </c>
      <c r="D162" s="130" t="s">
        <v>115</v>
      </c>
      <c r="E162" s="131" t="s">
        <v>116</v>
      </c>
      <c r="F162" s="132" t="s">
        <v>117</v>
      </c>
      <c r="G162" s="133" t="s">
        <v>118</v>
      </c>
      <c r="H162" s="134">
        <v>14</v>
      </c>
      <c r="I162" s="135"/>
      <c r="J162" s="136">
        <f t="shared" ref="J162:J172" si="40">ROUND(I162*H162,2)</f>
        <v>0</v>
      </c>
      <c r="K162" s="137"/>
      <c r="L162" s="206"/>
      <c r="M162" s="138" t="s">
        <v>1</v>
      </c>
      <c r="N162" s="139" t="s">
        <v>41</v>
      </c>
      <c r="O162" s="54"/>
      <c r="P162" s="140">
        <f t="shared" ref="P162:P172" si="41">O162*H162</f>
        <v>0</v>
      </c>
      <c r="Q162" s="140">
        <v>0</v>
      </c>
      <c r="R162" s="140">
        <f t="shared" ref="R162:R172" si="42">Q162*H162</f>
        <v>0</v>
      </c>
      <c r="S162" s="140">
        <v>1.2999999999999999E-3</v>
      </c>
      <c r="T162" s="141">
        <f t="shared" ref="T162:T172" si="43">S162*H162</f>
        <v>1.8200000000000001E-2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42" t="s">
        <v>119</v>
      </c>
      <c r="AT162" s="142" t="s">
        <v>115</v>
      </c>
      <c r="AU162" s="142" t="s">
        <v>81</v>
      </c>
      <c r="AY162" s="13" t="s">
        <v>113</v>
      </c>
      <c r="BE162" s="143">
        <f t="shared" ref="BE162:BE172" si="44">IF(N162="základní",J162,0)</f>
        <v>0</v>
      </c>
      <c r="BF162" s="143">
        <f t="shared" ref="BF162:BF172" si="45">IF(N162="snížená",J162,0)</f>
        <v>0</v>
      </c>
      <c r="BG162" s="143">
        <f t="shared" ref="BG162:BG172" si="46">IF(N162="zákl. přenesená",J162,0)</f>
        <v>0</v>
      </c>
      <c r="BH162" s="143">
        <f t="shared" ref="BH162:BH172" si="47">IF(N162="sníž. přenesená",J162,0)</f>
        <v>0</v>
      </c>
      <c r="BI162" s="143">
        <f t="shared" ref="BI162:BI172" si="48">IF(N162="nulová",J162,0)</f>
        <v>0</v>
      </c>
      <c r="BJ162" s="13" t="s">
        <v>81</v>
      </c>
      <c r="BK162" s="143">
        <f t="shared" ref="BK162:BK172" si="49">ROUND(I162*H162,2)</f>
        <v>0</v>
      </c>
      <c r="BL162" s="13" t="s">
        <v>119</v>
      </c>
      <c r="BM162" s="142" t="s">
        <v>229</v>
      </c>
    </row>
    <row r="163" spans="1:65" s="2" customFormat="1" ht="37.799999999999997" customHeight="1">
      <c r="A163" s="28"/>
      <c r="B163" s="129"/>
      <c r="C163" s="130" t="s">
        <v>230</v>
      </c>
      <c r="D163" s="130" t="s">
        <v>115</v>
      </c>
      <c r="E163" s="131" t="s">
        <v>122</v>
      </c>
      <c r="F163" s="132" t="s">
        <v>123</v>
      </c>
      <c r="G163" s="133" t="s">
        <v>118</v>
      </c>
      <c r="H163" s="134">
        <v>14</v>
      </c>
      <c r="I163" s="135"/>
      <c r="J163" s="136">
        <f t="shared" si="40"/>
        <v>0</v>
      </c>
      <c r="K163" s="137"/>
      <c r="L163" s="206"/>
      <c r="M163" s="138" t="s">
        <v>1</v>
      </c>
      <c r="N163" s="139" t="s">
        <v>41</v>
      </c>
      <c r="O163" s="54"/>
      <c r="P163" s="140">
        <f t="shared" si="41"/>
        <v>0</v>
      </c>
      <c r="Q163" s="140">
        <v>0</v>
      </c>
      <c r="R163" s="140">
        <f t="shared" si="42"/>
        <v>0</v>
      </c>
      <c r="S163" s="140">
        <v>0</v>
      </c>
      <c r="T163" s="141">
        <f t="shared" si="4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2" t="s">
        <v>119</v>
      </c>
      <c r="AT163" s="142" t="s">
        <v>115</v>
      </c>
      <c r="AU163" s="142" t="s">
        <v>81</v>
      </c>
      <c r="AY163" s="13" t="s">
        <v>113</v>
      </c>
      <c r="BE163" s="143">
        <f t="shared" si="44"/>
        <v>0</v>
      </c>
      <c r="BF163" s="143">
        <f t="shared" si="45"/>
        <v>0</v>
      </c>
      <c r="BG163" s="143">
        <f t="shared" si="46"/>
        <v>0</v>
      </c>
      <c r="BH163" s="143">
        <f t="shared" si="47"/>
        <v>0</v>
      </c>
      <c r="BI163" s="143">
        <f t="shared" si="48"/>
        <v>0</v>
      </c>
      <c r="BJ163" s="13" t="s">
        <v>81</v>
      </c>
      <c r="BK163" s="143">
        <f t="shared" si="49"/>
        <v>0</v>
      </c>
      <c r="BL163" s="13" t="s">
        <v>119</v>
      </c>
      <c r="BM163" s="142" t="s">
        <v>231</v>
      </c>
    </row>
    <row r="164" spans="1:65" s="2" customFormat="1" ht="37.799999999999997" customHeight="1">
      <c r="A164" s="28"/>
      <c r="B164" s="129"/>
      <c r="C164" s="144" t="s">
        <v>232</v>
      </c>
      <c r="D164" s="144" t="s">
        <v>126</v>
      </c>
      <c r="E164" s="145" t="s">
        <v>127</v>
      </c>
      <c r="F164" s="146" t="s">
        <v>128</v>
      </c>
      <c r="G164" s="147" t="s">
        <v>118</v>
      </c>
      <c r="H164" s="148">
        <v>12</v>
      </c>
      <c r="I164" s="149"/>
      <c r="J164" s="150">
        <f t="shared" si="40"/>
        <v>0</v>
      </c>
      <c r="K164" s="151"/>
      <c r="L164" s="135"/>
      <c r="M164" s="152" t="s">
        <v>1</v>
      </c>
      <c r="N164" s="153" t="s">
        <v>41</v>
      </c>
      <c r="O164" s="54"/>
      <c r="P164" s="140">
        <f t="shared" si="41"/>
        <v>0</v>
      </c>
      <c r="Q164" s="140">
        <v>0</v>
      </c>
      <c r="R164" s="140">
        <f t="shared" si="42"/>
        <v>0</v>
      </c>
      <c r="S164" s="140">
        <v>0</v>
      </c>
      <c r="T164" s="141">
        <f t="shared" si="4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42" t="s">
        <v>129</v>
      </c>
      <c r="AT164" s="142" t="s">
        <v>126</v>
      </c>
      <c r="AU164" s="142" t="s">
        <v>81</v>
      </c>
      <c r="AY164" s="13" t="s">
        <v>113</v>
      </c>
      <c r="BE164" s="143">
        <f t="shared" si="44"/>
        <v>0</v>
      </c>
      <c r="BF164" s="143">
        <f t="shared" si="45"/>
        <v>0</v>
      </c>
      <c r="BG164" s="143">
        <f t="shared" si="46"/>
        <v>0</v>
      </c>
      <c r="BH164" s="143">
        <f t="shared" si="47"/>
        <v>0</v>
      </c>
      <c r="BI164" s="143">
        <f t="shared" si="48"/>
        <v>0</v>
      </c>
      <c r="BJ164" s="13" t="s">
        <v>81</v>
      </c>
      <c r="BK164" s="143">
        <f t="shared" si="49"/>
        <v>0</v>
      </c>
      <c r="BL164" s="13" t="s">
        <v>119</v>
      </c>
      <c r="BM164" s="142" t="s">
        <v>233</v>
      </c>
    </row>
    <row r="165" spans="1:65" s="2" customFormat="1" ht="37.799999999999997" customHeight="1">
      <c r="A165" s="28"/>
      <c r="B165" s="129"/>
      <c r="C165" s="144" t="s">
        <v>234</v>
      </c>
      <c r="D165" s="144" t="s">
        <v>126</v>
      </c>
      <c r="E165" s="145" t="s">
        <v>132</v>
      </c>
      <c r="F165" s="146" t="s">
        <v>133</v>
      </c>
      <c r="G165" s="147" t="s">
        <v>118</v>
      </c>
      <c r="H165" s="148">
        <v>2</v>
      </c>
      <c r="I165" s="149"/>
      <c r="J165" s="150">
        <f t="shared" si="40"/>
        <v>0</v>
      </c>
      <c r="K165" s="151"/>
      <c r="L165" s="135"/>
      <c r="M165" s="152" t="s">
        <v>1</v>
      </c>
      <c r="N165" s="153" t="s">
        <v>41</v>
      </c>
      <c r="O165" s="54"/>
      <c r="P165" s="140">
        <f t="shared" si="41"/>
        <v>0</v>
      </c>
      <c r="Q165" s="140">
        <v>0</v>
      </c>
      <c r="R165" s="140">
        <f t="shared" si="42"/>
        <v>0</v>
      </c>
      <c r="S165" s="140">
        <v>0</v>
      </c>
      <c r="T165" s="141">
        <f t="shared" si="4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2" t="s">
        <v>129</v>
      </c>
      <c r="AT165" s="142" t="s">
        <v>126</v>
      </c>
      <c r="AU165" s="142" t="s">
        <v>81</v>
      </c>
      <c r="AY165" s="13" t="s">
        <v>113</v>
      </c>
      <c r="BE165" s="143">
        <f t="shared" si="44"/>
        <v>0</v>
      </c>
      <c r="BF165" s="143">
        <f t="shared" si="45"/>
        <v>0</v>
      </c>
      <c r="BG165" s="143">
        <f t="shared" si="46"/>
        <v>0</v>
      </c>
      <c r="BH165" s="143">
        <f t="shared" si="47"/>
        <v>0</v>
      </c>
      <c r="BI165" s="143">
        <f t="shared" si="48"/>
        <v>0</v>
      </c>
      <c r="BJ165" s="13" t="s">
        <v>81</v>
      </c>
      <c r="BK165" s="143">
        <f t="shared" si="49"/>
        <v>0</v>
      </c>
      <c r="BL165" s="13" t="s">
        <v>119</v>
      </c>
      <c r="BM165" s="142" t="s">
        <v>235</v>
      </c>
    </row>
    <row r="166" spans="1:65" s="2" customFormat="1" ht="37.799999999999997" customHeight="1">
      <c r="A166" s="28"/>
      <c r="B166" s="129"/>
      <c r="C166" s="130" t="s">
        <v>236</v>
      </c>
      <c r="D166" s="130" t="s">
        <v>115</v>
      </c>
      <c r="E166" s="131" t="s">
        <v>136</v>
      </c>
      <c r="F166" s="132" t="s">
        <v>137</v>
      </c>
      <c r="G166" s="133" t="s">
        <v>138</v>
      </c>
      <c r="H166" s="134">
        <v>50</v>
      </c>
      <c r="I166" s="135"/>
      <c r="J166" s="136">
        <f t="shared" si="40"/>
        <v>0</v>
      </c>
      <c r="K166" s="137"/>
      <c r="L166" s="206"/>
      <c r="M166" s="138" t="s">
        <v>1</v>
      </c>
      <c r="N166" s="139" t="s">
        <v>41</v>
      </c>
      <c r="O166" s="54"/>
      <c r="P166" s="140">
        <f t="shared" si="41"/>
        <v>0</v>
      </c>
      <c r="Q166" s="140">
        <v>0</v>
      </c>
      <c r="R166" s="140">
        <f t="shared" si="42"/>
        <v>0</v>
      </c>
      <c r="S166" s="140">
        <v>0</v>
      </c>
      <c r="T166" s="141">
        <f t="shared" si="4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42" t="s">
        <v>119</v>
      </c>
      <c r="AT166" s="142" t="s">
        <v>115</v>
      </c>
      <c r="AU166" s="142" t="s">
        <v>81</v>
      </c>
      <c r="AY166" s="13" t="s">
        <v>113</v>
      </c>
      <c r="BE166" s="143">
        <f t="shared" si="44"/>
        <v>0</v>
      </c>
      <c r="BF166" s="143">
        <f t="shared" si="45"/>
        <v>0</v>
      </c>
      <c r="BG166" s="143">
        <f t="shared" si="46"/>
        <v>0</v>
      </c>
      <c r="BH166" s="143">
        <f t="shared" si="47"/>
        <v>0</v>
      </c>
      <c r="BI166" s="143">
        <f t="shared" si="48"/>
        <v>0</v>
      </c>
      <c r="BJ166" s="13" t="s">
        <v>81</v>
      </c>
      <c r="BK166" s="143">
        <f t="shared" si="49"/>
        <v>0</v>
      </c>
      <c r="BL166" s="13" t="s">
        <v>119</v>
      </c>
      <c r="BM166" s="142" t="s">
        <v>237</v>
      </c>
    </row>
    <row r="167" spans="1:65" s="2" customFormat="1" ht="24.15" customHeight="1">
      <c r="A167" s="28"/>
      <c r="B167" s="129"/>
      <c r="C167" s="144" t="s">
        <v>238</v>
      </c>
      <c r="D167" s="144" t="s">
        <v>126</v>
      </c>
      <c r="E167" s="145" t="s">
        <v>141</v>
      </c>
      <c r="F167" s="146" t="s">
        <v>142</v>
      </c>
      <c r="G167" s="147" t="s">
        <v>138</v>
      </c>
      <c r="H167" s="148">
        <v>50</v>
      </c>
      <c r="I167" s="149"/>
      <c r="J167" s="150">
        <f t="shared" si="40"/>
        <v>0</v>
      </c>
      <c r="K167" s="151"/>
      <c r="L167" s="135"/>
      <c r="M167" s="152" t="s">
        <v>1</v>
      </c>
      <c r="N167" s="153" t="s">
        <v>41</v>
      </c>
      <c r="O167" s="54"/>
      <c r="P167" s="140">
        <f t="shared" si="41"/>
        <v>0</v>
      </c>
      <c r="Q167" s="140">
        <v>1.6000000000000001E-4</v>
      </c>
      <c r="R167" s="140">
        <f t="shared" si="42"/>
        <v>8.0000000000000002E-3</v>
      </c>
      <c r="S167" s="140">
        <v>0</v>
      </c>
      <c r="T167" s="141">
        <f t="shared" si="4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42" t="s">
        <v>129</v>
      </c>
      <c r="AT167" s="142" t="s">
        <v>126</v>
      </c>
      <c r="AU167" s="142" t="s">
        <v>81</v>
      </c>
      <c r="AY167" s="13" t="s">
        <v>113</v>
      </c>
      <c r="BE167" s="143">
        <f t="shared" si="44"/>
        <v>0</v>
      </c>
      <c r="BF167" s="143">
        <f t="shared" si="45"/>
        <v>0</v>
      </c>
      <c r="BG167" s="143">
        <f t="shared" si="46"/>
        <v>0</v>
      </c>
      <c r="BH167" s="143">
        <f t="shared" si="47"/>
        <v>0</v>
      </c>
      <c r="BI167" s="143">
        <f t="shared" si="48"/>
        <v>0</v>
      </c>
      <c r="BJ167" s="13" t="s">
        <v>81</v>
      </c>
      <c r="BK167" s="143">
        <f t="shared" si="49"/>
        <v>0</v>
      </c>
      <c r="BL167" s="13" t="s">
        <v>119</v>
      </c>
      <c r="BM167" s="142" t="s">
        <v>239</v>
      </c>
    </row>
    <row r="168" spans="1:65" s="2" customFormat="1" ht="24.15" customHeight="1">
      <c r="A168" s="28"/>
      <c r="B168" s="129"/>
      <c r="C168" s="130" t="s">
        <v>240</v>
      </c>
      <c r="D168" s="130" t="s">
        <v>115</v>
      </c>
      <c r="E168" s="131" t="s">
        <v>145</v>
      </c>
      <c r="F168" s="132" t="s">
        <v>146</v>
      </c>
      <c r="G168" s="133" t="s">
        <v>147</v>
      </c>
      <c r="H168" s="134">
        <v>1</v>
      </c>
      <c r="I168" s="135"/>
      <c r="J168" s="136">
        <f t="shared" si="40"/>
        <v>0</v>
      </c>
      <c r="K168" s="137"/>
      <c r="L168" s="206"/>
      <c r="M168" s="138" t="s">
        <v>1</v>
      </c>
      <c r="N168" s="139" t="s">
        <v>41</v>
      </c>
      <c r="O168" s="54"/>
      <c r="P168" s="140">
        <f t="shared" si="41"/>
        <v>0</v>
      </c>
      <c r="Q168" s="140">
        <v>0</v>
      </c>
      <c r="R168" s="140">
        <f t="shared" si="42"/>
        <v>0</v>
      </c>
      <c r="S168" s="140">
        <v>2.1199999999999999E-3</v>
      </c>
      <c r="T168" s="141">
        <f t="shared" si="43"/>
        <v>2.1199999999999999E-3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2" t="s">
        <v>119</v>
      </c>
      <c r="AT168" s="142" t="s">
        <v>115</v>
      </c>
      <c r="AU168" s="142" t="s">
        <v>81</v>
      </c>
      <c r="AY168" s="13" t="s">
        <v>113</v>
      </c>
      <c r="BE168" s="143">
        <f t="shared" si="44"/>
        <v>0</v>
      </c>
      <c r="BF168" s="143">
        <f t="shared" si="45"/>
        <v>0</v>
      </c>
      <c r="BG168" s="143">
        <f t="shared" si="46"/>
        <v>0</v>
      </c>
      <c r="BH168" s="143">
        <f t="shared" si="47"/>
        <v>0</v>
      </c>
      <c r="BI168" s="143">
        <f t="shared" si="48"/>
        <v>0</v>
      </c>
      <c r="BJ168" s="13" t="s">
        <v>81</v>
      </c>
      <c r="BK168" s="143">
        <f t="shared" si="49"/>
        <v>0</v>
      </c>
      <c r="BL168" s="13" t="s">
        <v>119</v>
      </c>
      <c r="BM168" s="142" t="s">
        <v>241</v>
      </c>
    </row>
    <row r="169" spans="1:65" s="2" customFormat="1" ht="24.15" customHeight="1">
      <c r="A169" s="28"/>
      <c r="B169" s="129"/>
      <c r="C169" s="130" t="s">
        <v>242</v>
      </c>
      <c r="D169" s="130" t="s">
        <v>115</v>
      </c>
      <c r="E169" s="131" t="s">
        <v>150</v>
      </c>
      <c r="F169" s="132" t="s">
        <v>151</v>
      </c>
      <c r="G169" s="133" t="s">
        <v>118</v>
      </c>
      <c r="H169" s="134">
        <v>1</v>
      </c>
      <c r="I169" s="135"/>
      <c r="J169" s="136">
        <f t="shared" si="40"/>
        <v>0</v>
      </c>
      <c r="K169" s="137"/>
      <c r="L169" s="206"/>
      <c r="M169" s="138" t="s">
        <v>1</v>
      </c>
      <c r="N169" s="139" t="s">
        <v>41</v>
      </c>
      <c r="O169" s="54"/>
      <c r="P169" s="140">
        <f t="shared" si="41"/>
        <v>0</v>
      </c>
      <c r="Q169" s="140">
        <v>0</v>
      </c>
      <c r="R169" s="140">
        <f t="shared" si="42"/>
        <v>0</v>
      </c>
      <c r="S169" s="140">
        <v>0</v>
      </c>
      <c r="T169" s="141">
        <f t="shared" si="4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42" t="s">
        <v>119</v>
      </c>
      <c r="AT169" s="142" t="s">
        <v>115</v>
      </c>
      <c r="AU169" s="142" t="s">
        <v>81</v>
      </c>
      <c r="AY169" s="13" t="s">
        <v>113</v>
      </c>
      <c r="BE169" s="143">
        <f t="shared" si="44"/>
        <v>0</v>
      </c>
      <c r="BF169" s="143">
        <f t="shared" si="45"/>
        <v>0</v>
      </c>
      <c r="BG169" s="143">
        <f t="shared" si="46"/>
        <v>0</v>
      </c>
      <c r="BH169" s="143">
        <f t="shared" si="47"/>
        <v>0</v>
      </c>
      <c r="BI169" s="143">
        <f t="shared" si="48"/>
        <v>0</v>
      </c>
      <c r="BJ169" s="13" t="s">
        <v>81</v>
      </c>
      <c r="BK169" s="143">
        <f t="shared" si="49"/>
        <v>0</v>
      </c>
      <c r="BL169" s="13" t="s">
        <v>119</v>
      </c>
      <c r="BM169" s="142" t="s">
        <v>243</v>
      </c>
    </row>
    <row r="170" spans="1:65" s="2" customFormat="1" ht="24.15" customHeight="1">
      <c r="A170" s="28"/>
      <c r="B170" s="129"/>
      <c r="C170" s="130" t="s">
        <v>244</v>
      </c>
      <c r="D170" s="130" t="s">
        <v>115</v>
      </c>
      <c r="E170" s="131" t="s">
        <v>154</v>
      </c>
      <c r="F170" s="132" t="s">
        <v>155</v>
      </c>
      <c r="G170" s="133" t="s">
        <v>118</v>
      </c>
      <c r="H170" s="134">
        <v>2</v>
      </c>
      <c r="I170" s="135"/>
      <c r="J170" s="136">
        <f t="shared" si="40"/>
        <v>0</v>
      </c>
      <c r="K170" s="137"/>
      <c r="L170" s="206"/>
      <c r="M170" s="138" t="s">
        <v>1</v>
      </c>
      <c r="N170" s="139" t="s">
        <v>41</v>
      </c>
      <c r="O170" s="54"/>
      <c r="P170" s="140">
        <f t="shared" si="41"/>
        <v>0</v>
      </c>
      <c r="Q170" s="140">
        <v>0</v>
      </c>
      <c r="R170" s="140">
        <f t="shared" si="42"/>
        <v>0</v>
      </c>
      <c r="S170" s="140">
        <v>0</v>
      </c>
      <c r="T170" s="141">
        <f t="shared" si="4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2" t="s">
        <v>119</v>
      </c>
      <c r="AT170" s="142" t="s">
        <v>115</v>
      </c>
      <c r="AU170" s="142" t="s">
        <v>81</v>
      </c>
      <c r="AY170" s="13" t="s">
        <v>113</v>
      </c>
      <c r="BE170" s="143">
        <f t="shared" si="44"/>
        <v>0</v>
      </c>
      <c r="BF170" s="143">
        <f t="shared" si="45"/>
        <v>0</v>
      </c>
      <c r="BG170" s="143">
        <f t="shared" si="46"/>
        <v>0</v>
      </c>
      <c r="BH170" s="143">
        <f t="shared" si="47"/>
        <v>0</v>
      </c>
      <c r="BI170" s="143">
        <f t="shared" si="48"/>
        <v>0</v>
      </c>
      <c r="BJ170" s="13" t="s">
        <v>81</v>
      </c>
      <c r="BK170" s="143">
        <f t="shared" si="49"/>
        <v>0</v>
      </c>
      <c r="BL170" s="13" t="s">
        <v>119</v>
      </c>
      <c r="BM170" s="142" t="s">
        <v>245</v>
      </c>
    </row>
    <row r="171" spans="1:65" s="2" customFormat="1" ht="24.15" customHeight="1">
      <c r="A171" s="28"/>
      <c r="B171" s="129"/>
      <c r="C171" s="130" t="s">
        <v>246</v>
      </c>
      <c r="D171" s="130" t="s">
        <v>115</v>
      </c>
      <c r="E171" s="131" t="s">
        <v>158</v>
      </c>
      <c r="F171" s="132" t="s">
        <v>159</v>
      </c>
      <c r="G171" s="133" t="s">
        <v>160</v>
      </c>
      <c r="H171" s="134">
        <v>20</v>
      </c>
      <c r="I171" s="135"/>
      <c r="J171" s="136">
        <f t="shared" si="40"/>
        <v>0</v>
      </c>
      <c r="K171" s="137"/>
      <c r="L171" s="206"/>
      <c r="M171" s="138" t="s">
        <v>1</v>
      </c>
      <c r="N171" s="139" t="s">
        <v>41</v>
      </c>
      <c r="O171" s="54"/>
      <c r="P171" s="140">
        <f t="shared" si="41"/>
        <v>0</v>
      </c>
      <c r="Q171" s="140">
        <v>0</v>
      </c>
      <c r="R171" s="140">
        <f t="shared" si="42"/>
        <v>0</v>
      </c>
      <c r="S171" s="140">
        <v>0</v>
      </c>
      <c r="T171" s="141">
        <f t="shared" si="4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2" t="s">
        <v>161</v>
      </c>
      <c r="AT171" s="142" t="s">
        <v>115</v>
      </c>
      <c r="AU171" s="142" t="s">
        <v>81</v>
      </c>
      <c r="AY171" s="13" t="s">
        <v>113</v>
      </c>
      <c r="BE171" s="143">
        <f t="shared" si="44"/>
        <v>0</v>
      </c>
      <c r="BF171" s="143">
        <f t="shared" si="45"/>
        <v>0</v>
      </c>
      <c r="BG171" s="143">
        <f t="shared" si="46"/>
        <v>0</v>
      </c>
      <c r="BH171" s="143">
        <f t="shared" si="47"/>
        <v>0</v>
      </c>
      <c r="BI171" s="143">
        <f t="shared" si="48"/>
        <v>0</v>
      </c>
      <c r="BJ171" s="13" t="s">
        <v>81</v>
      </c>
      <c r="BK171" s="143">
        <f t="shared" si="49"/>
        <v>0</v>
      </c>
      <c r="BL171" s="13" t="s">
        <v>161</v>
      </c>
      <c r="BM171" s="142" t="s">
        <v>247</v>
      </c>
    </row>
    <row r="172" spans="1:65" s="2" customFormat="1" ht="24.15" customHeight="1">
      <c r="A172" s="28"/>
      <c r="B172" s="129"/>
      <c r="C172" s="130" t="s">
        <v>248</v>
      </c>
      <c r="D172" s="130" t="s">
        <v>115</v>
      </c>
      <c r="E172" s="131" t="s">
        <v>164</v>
      </c>
      <c r="F172" s="132" t="s">
        <v>165</v>
      </c>
      <c r="G172" s="133" t="s">
        <v>147</v>
      </c>
      <c r="H172" s="134">
        <v>1</v>
      </c>
      <c r="I172" s="135"/>
      <c r="J172" s="136">
        <f t="shared" si="40"/>
        <v>0</v>
      </c>
      <c r="K172" s="137"/>
      <c r="L172" s="206"/>
      <c r="M172" s="138" t="s">
        <v>1</v>
      </c>
      <c r="N172" s="139" t="s">
        <v>41</v>
      </c>
      <c r="O172" s="54"/>
      <c r="P172" s="140">
        <f t="shared" si="41"/>
        <v>0</v>
      </c>
      <c r="Q172" s="140">
        <v>0</v>
      </c>
      <c r="R172" s="140">
        <f t="shared" si="42"/>
        <v>0</v>
      </c>
      <c r="S172" s="140">
        <v>0</v>
      </c>
      <c r="T172" s="141">
        <f t="shared" si="4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2" t="s">
        <v>166</v>
      </c>
      <c r="AT172" s="142" t="s">
        <v>115</v>
      </c>
      <c r="AU172" s="142" t="s">
        <v>81</v>
      </c>
      <c r="AY172" s="13" t="s">
        <v>113</v>
      </c>
      <c r="BE172" s="143">
        <f t="shared" si="44"/>
        <v>0</v>
      </c>
      <c r="BF172" s="143">
        <f t="shared" si="45"/>
        <v>0</v>
      </c>
      <c r="BG172" s="143">
        <f t="shared" si="46"/>
        <v>0</v>
      </c>
      <c r="BH172" s="143">
        <f t="shared" si="47"/>
        <v>0</v>
      </c>
      <c r="BI172" s="143">
        <f t="shared" si="48"/>
        <v>0</v>
      </c>
      <c r="BJ172" s="13" t="s">
        <v>81</v>
      </c>
      <c r="BK172" s="143">
        <f t="shared" si="49"/>
        <v>0</v>
      </c>
      <c r="BL172" s="13" t="s">
        <v>166</v>
      </c>
      <c r="BM172" s="142" t="s">
        <v>249</v>
      </c>
    </row>
    <row r="173" spans="1:65" s="11" customFormat="1" ht="25.95" customHeight="1">
      <c r="B173" s="118"/>
      <c r="D173" s="119" t="s">
        <v>75</v>
      </c>
      <c r="E173" s="120" t="s">
        <v>250</v>
      </c>
      <c r="F173" s="120" t="s">
        <v>251</v>
      </c>
      <c r="I173" s="121"/>
      <c r="J173" s="122">
        <f>BK173</f>
        <v>0</v>
      </c>
      <c r="L173" s="118"/>
      <c r="M173" s="123"/>
      <c r="N173" s="124"/>
      <c r="O173" s="124"/>
      <c r="P173" s="125">
        <f>SUM(P174:P184)</f>
        <v>0</v>
      </c>
      <c r="Q173" s="124"/>
      <c r="R173" s="125">
        <f>SUM(R174:R184)</f>
        <v>8.0000000000000002E-3</v>
      </c>
      <c r="S173" s="124"/>
      <c r="T173" s="126">
        <f>SUM(T174:T184)</f>
        <v>2.0320000000000001E-2</v>
      </c>
      <c r="AR173" s="119" t="s">
        <v>83</v>
      </c>
      <c r="AT173" s="127" t="s">
        <v>75</v>
      </c>
      <c r="AU173" s="127" t="s">
        <v>76</v>
      </c>
      <c r="AY173" s="119" t="s">
        <v>113</v>
      </c>
      <c r="BK173" s="128">
        <f>SUM(BK174:BK184)</f>
        <v>0</v>
      </c>
    </row>
    <row r="174" spans="1:65" s="2" customFormat="1" ht="33" customHeight="1">
      <c r="A174" s="28"/>
      <c r="B174" s="129"/>
      <c r="C174" s="130" t="s">
        <v>252</v>
      </c>
      <c r="D174" s="130" t="s">
        <v>115</v>
      </c>
      <c r="E174" s="131" t="s">
        <v>116</v>
      </c>
      <c r="F174" s="132" t="s">
        <v>117</v>
      </c>
      <c r="G174" s="133" t="s">
        <v>118</v>
      </c>
      <c r="H174" s="134">
        <v>14</v>
      </c>
      <c r="I174" s="135"/>
      <c r="J174" s="136">
        <f t="shared" ref="J174:J184" si="50">ROUND(I174*H174,2)</f>
        <v>0</v>
      </c>
      <c r="K174" s="137"/>
      <c r="L174" s="206"/>
      <c r="M174" s="138" t="s">
        <v>1</v>
      </c>
      <c r="N174" s="139" t="s">
        <v>41</v>
      </c>
      <c r="O174" s="54"/>
      <c r="P174" s="140">
        <f t="shared" ref="P174:P184" si="51">O174*H174</f>
        <v>0</v>
      </c>
      <c r="Q174" s="140">
        <v>0</v>
      </c>
      <c r="R174" s="140">
        <f t="shared" ref="R174:R184" si="52">Q174*H174</f>
        <v>0</v>
      </c>
      <c r="S174" s="140">
        <v>1.2999999999999999E-3</v>
      </c>
      <c r="T174" s="141">
        <f t="shared" ref="T174:T184" si="53">S174*H174</f>
        <v>1.8200000000000001E-2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42" t="s">
        <v>119</v>
      </c>
      <c r="AT174" s="142" t="s">
        <v>115</v>
      </c>
      <c r="AU174" s="142" t="s">
        <v>81</v>
      </c>
      <c r="AY174" s="13" t="s">
        <v>113</v>
      </c>
      <c r="BE174" s="143">
        <f t="shared" ref="BE174:BE184" si="54">IF(N174="základní",J174,0)</f>
        <v>0</v>
      </c>
      <c r="BF174" s="143">
        <f t="shared" ref="BF174:BF184" si="55">IF(N174="snížená",J174,0)</f>
        <v>0</v>
      </c>
      <c r="BG174" s="143">
        <f t="shared" ref="BG174:BG184" si="56">IF(N174="zákl. přenesená",J174,0)</f>
        <v>0</v>
      </c>
      <c r="BH174" s="143">
        <f t="shared" ref="BH174:BH184" si="57">IF(N174="sníž. přenesená",J174,0)</f>
        <v>0</v>
      </c>
      <c r="BI174" s="143">
        <f t="shared" ref="BI174:BI184" si="58">IF(N174="nulová",J174,0)</f>
        <v>0</v>
      </c>
      <c r="BJ174" s="13" t="s">
        <v>81</v>
      </c>
      <c r="BK174" s="143">
        <f t="shared" ref="BK174:BK184" si="59">ROUND(I174*H174,2)</f>
        <v>0</v>
      </c>
      <c r="BL174" s="13" t="s">
        <v>119</v>
      </c>
      <c r="BM174" s="142" t="s">
        <v>253</v>
      </c>
    </row>
    <row r="175" spans="1:65" s="2" customFormat="1" ht="37.799999999999997" customHeight="1">
      <c r="A175" s="28"/>
      <c r="B175" s="129"/>
      <c r="C175" s="130" t="s">
        <v>254</v>
      </c>
      <c r="D175" s="130" t="s">
        <v>115</v>
      </c>
      <c r="E175" s="131" t="s">
        <v>122</v>
      </c>
      <c r="F175" s="132" t="s">
        <v>123</v>
      </c>
      <c r="G175" s="133" t="s">
        <v>118</v>
      </c>
      <c r="H175" s="134">
        <v>14</v>
      </c>
      <c r="I175" s="135"/>
      <c r="J175" s="136">
        <f t="shared" si="50"/>
        <v>0</v>
      </c>
      <c r="K175" s="137"/>
      <c r="L175" s="206"/>
      <c r="M175" s="138" t="s">
        <v>1</v>
      </c>
      <c r="N175" s="139" t="s">
        <v>41</v>
      </c>
      <c r="O175" s="54"/>
      <c r="P175" s="140">
        <f t="shared" si="51"/>
        <v>0</v>
      </c>
      <c r="Q175" s="140">
        <v>0</v>
      </c>
      <c r="R175" s="140">
        <f t="shared" si="52"/>
        <v>0</v>
      </c>
      <c r="S175" s="140">
        <v>0</v>
      </c>
      <c r="T175" s="141">
        <f t="shared" si="5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2" t="s">
        <v>119</v>
      </c>
      <c r="AT175" s="142" t="s">
        <v>115</v>
      </c>
      <c r="AU175" s="142" t="s">
        <v>81</v>
      </c>
      <c r="AY175" s="13" t="s">
        <v>113</v>
      </c>
      <c r="BE175" s="143">
        <f t="shared" si="54"/>
        <v>0</v>
      </c>
      <c r="BF175" s="143">
        <f t="shared" si="55"/>
        <v>0</v>
      </c>
      <c r="BG175" s="143">
        <f t="shared" si="56"/>
        <v>0</v>
      </c>
      <c r="BH175" s="143">
        <f t="shared" si="57"/>
        <v>0</v>
      </c>
      <c r="BI175" s="143">
        <f t="shared" si="58"/>
        <v>0</v>
      </c>
      <c r="BJ175" s="13" t="s">
        <v>81</v>
      </c>
      <c r="BK175" s="143">
        <f t="shared" si="59"/>
        <v>0</v>
      </c>
      <c r="BL175" s="13" t="s">
        <v>119</v>
      </c>
      <c r="BM175" s="142" t="s">
        <v>255</v>
      </c>
    </row>
    <row r="176" spans="1:65" s="2" customFormat="1" ht="37.799999999999997" customHeight="1">
      <c r="A176" s="28"/>
      <c r="B176" s="129"/>
      <c r="C176" s="144" t="s">
        <v>256</v>
      </c>
      <c r="D176" s="144" t="s">
        <v>126</v>
      </c>
      <c r="E176" s="145" t="s">
        <v>127</v>
      </c>
      <c r="F176" s="146" t="s">
        <v>128</v>
      </c>
      <c r="G176" s="147" t="s">
        <v>118</v>
      </c>
      <c r="H176" s="148">
        <v>12</v>
      </c>
      <c r="I176" s="149"/>
      <c r="J176" s="150">
        <f t="shared" si="50"/>
        <v>0</v>
      </c>
      <c r="K176" s="151"/>
      <c r="L176" s="135"/>
      <c r="M176" s="152" t="s">
        <v>1</v>
      </c>
      <c r="N176" s="153" t="s">
        <v>41</v>
      </c>
      <c r="O176" s="54"/>
      <c r="P176" s="140">
        <f t="shared" si="51"/>
        <v>0</v>
      </c>
      <c r="Q176" s="140">
        <v>0</v>
      </c>
      <c r="R176" s="140">
        <f t="shared" si="52"/>
        <v>0</v>
      </c>
      <c r="S176" s="140">
        <v>0</v>
      </c>
      <c r="T176" s="141">
        <f t="shared" si="5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2" t="s">
        <v>129</v>
      </c>
      <c r="AT176" s="142" t="s">
        <v>126</v>
      </c>
      <c r="AU176" s="142" t="s">
        <v>81</v>
      </c>
      <c r="AY176" s="13" t="s">
        <v>113</v>
      </c>
      <c r="BE176" s="143">
        <f t="shared" si="54"/>
        <v>0</v>
      </c>
      <c r="BF176" s="143">
        <f t="shared" si="55"/>
        <v>0</v>
      </c>
      <c r="BG176" s="143">
        <f t="shared" si="56"/>
        <v>0</v>
      </c>
      <c r="BH176" s="143">
        <f t="shared" si="57"/>
        <v>0</v>
      </c>
      <c r="BI176" s="143">
        <f t="shared" si="58"/>
        <v>0</v>
      </c>
      <c r="BJ176" s="13" t="s">
        <v>81</v>
      </c>
      <c r="BK176" s="143">
        <f t="shared" si="59"/>
        <v>0</v>
      </c>
      <c r="BL176" s="13" t="s">
        <v>119</v>
      </c>
      <c r="BM176" s="142" t="s">
        <v>257</v>
      </c>
    </row>
    <row r="177" spans="1:65" s="2" customFormat="1" ht="37.799999999999997" customHeight="1">
      <c r="A177" s="28"/>
      <c r="B177" s="129"/>
      <c r="C177" s="144" t="s">
        <v>258</v>
      </c>
      <c r="D177" s="144" t="s">
        <v>126</v>
      </c>
      <c r="E177" s="145" t="s">
        <v>132</v>
      </c>
      <c r="F177" s="146" t="s">
        <v>133</v>
      </c>
      <c r="G177" s="147" t="s">
        <v>118</v>
      </c>
      <c r="H177" s="148">
        <v>2</v>
      </c>
      <c r="I177" s="149"/>
      <c r="J177" s="150">
        <f t="shared" si="50"/>
        <v>0</v>
      </c>
      <c r="K177" s="151"/>
      <c r="L177" s="135"/>
      <c r="M177" s="152" t="s">
        <v>1</v>
      </c>
      <c r="N177" s="153" t="s">
        <v>41</v>
      </c>
      <c r="O177" s="54"/>
      <c r="P177" s="140">
        <f t="shared" si="51"/>
        <v>0</v>
      </c>
      <c r="Q177" s="140">
        <v>0</v>
      </c>
      <c r="R177" s="140">
        <f t="shared" si="52"/>
        <v>0</v>
      </c>
      <c r="S177" s="140">
        <v>0</v>
      </c>
      <c r="T177" s="141">
        <f t="shared" si="5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2" t="s">
        <v>129</v>
      </c>
      <c r="AT177" s="142" t="s">
        <v>126</v>
      </c>
      <c r="AU177" s="142" t="s">
        <v>81</v>
      </c>
      <c r="AY177" s="13" t="s">
        <v>113</v>
      </c>
      <c r="BE177" s="143">
        <f t="shared" si="54"/>
        <v>0</v>
      </c>
      <c r="BF177" s="143">
        <f t="shared" si="55"/>
        <v>0</v>
      </c>
      <c r="BG177" s="143">
        <f t="shared" si="56"/>
        <v>0</v>
      </c>
      <c r="BH177" s="143">
        <f t="shared" si="57"/>
        <v>0</v>
      </c>
      <c r="BI177" s="143">
        <f t="shared" si="58"/>
        <v>0</v>
      </c>
      <c r="BJ177" s="13" t="s">
        <v>81</v>
      </c>
      <c r="BK177" s="143">
        <f t="shared" si="59"/>
        <v>0</v>
      </c>
      <c r="BL177" s="13" t="s">
        <v>119</v>
      </c>
      <c r="BM177" s="142" t="s">
        <v>259</v>
      </c>
    </row>
    <row r="178" spans="1:65" s="2" customFormat="1" ht="37.799999999999997" customHeight="1">
      <c r="A178" s="28"/>
      <c r="B178" s="129"/>
      <c r="C178" s="130" t="s">
        <v>260</v>
      </c>
      <c r="D178" s="130" t="s">
        <v>115</v>
      </c>
      <c r="E178" s="131" t="s">
        <v>136</v>
      </c>
      <c r="F178" s="132" t="s">
        <v>137</v>
      </c>
      <c r="G178" s="133" t="s">
        <v>138</v>
      </c>
      <c r="H178" s="134">
        <v>50</v>
      </c>
      <c r="I178" s="135"/>
      <c r="J178" s="136">
        <f t="shared" si="50"/>
        <v>0</v>
      </c>
      <c r="K178" s="137"/>
      <c r="L178" s="206"/>
      <c r="M178" s="138" t="s">
        <v>1</v>
      </c>
      <c r="N178" s="139" t="s">
        <v>41</v>
      </c>
      <c r="O178" s="54"/>
      <c r="P178" s="140">
        <f t="shared" si="51"/>
        <v>0</v>
      </c>
      <c r="Q178" s="140">
        <v>0</v>
      </c>
      <c r="R178" s="140">
        <f t="shared" si="52"/>
        <v>0</v>
      </c>
      <c r="S178" s="140">
        <v>0</v>
      </c>
      <c r="T178" s="141">
        <f t="shared" si="5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2" t="s">
        <v>119</v>
      </c>
      <c r="AT178" s="142" t="s">
        <v>115</v>
      </c>
      <c r="AU178" s="142" t="s">
        <v>81</v>
      </c>
      <c r="AY178" s="13" t="s">
        <v>113</v>
      </c>
      <c r="BE178" s="143">
        <f t="shared" si="54"/>
        <v>0</v>
      </c>
      <c r="BF178" s="143">
        <f t="shared" si="55"/>
        <v>0</v>
      </c>
      <c r="BG178" s="143">
        <f t="shared" si="56"/>
        <v>0</v>
      </c>
      <c r="BH178" s="143">
        <f t="shared" si="57"/>
        <v>0</v>
      </c>
      <c r="BI178" s="143">
        <f t="shared" si="58"/>
        <v>0</v>
      </c>
      <c r="BJ178" s="13" t="s">
        <v>81</v>
      </c>
      <c r="BK178" s="143">
        <f t="shared" si="59"/>
        <v>0</v>
      </c>
      <c r="BL178" s="13" t="s">
        <v>119</v>
      </c>
      <c r="BM178" s="142" t="s">
        <v>261</v>
      </c>
    </row>
    <row r="179" spans="1:65" s="2" customFormat="1" ht="24.15" customHeight="1">
      <c r="A179" s="28"/>
      <c r="B179" s="129"/>
      <c r="C179" s="144" t="s">
        <v>262</v>
      </c>
      <c r="D179" s="144" t="s">
        <v>126</v>
      </c>
      <c r="E179" s="145" t="s">
        <v>141</v>
      </c>
      <c r="F179" s="146" t="s">
        <v>142</v>
      </c>
      <c r="G179" s="147" t="s">
        <v>138</v>
      </c>
      <c r="H179" s="148">
        <v>50</v>
      </c>
      <c r="I179" s="149"/>
      <c r="J179" s="150">
        <f t="shared" si="50"/>
        <v>0</v>
      </c>
      <c r="K179" s="151"/>
      <c r="L179" s="135"/>
      <c r="M179" s="152" t="s">
        <v>1</v>
      </c>
      <c r="N179" s="153" t="s">
        <v>41</v>
      </c>
      <c r="O179" s="54"/>
      <c r="P179" s="140">
        <f t="shared" si="51"/>
        <v>0</v>
      </c>
      <c r="Q179" s="140">
        <v>1.6000000000000001E-4</v>
      </c>
      <c r="R179" s="140">
        <f t="shared" si="52"/>
        <v>8.0000000000000002E-3</v>
      </c>
      <c r="S179" s="140">
        <v>0</v>
      </c>
      <c r="T179" s="141">
        <f t="shared" si="5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2" t="s">
        <v>129</v>
      </c>
      <c r="AT179" s="142" t="s">
        <v>126</v>
      </c>
      <c r="AU179" s="142" t="s">
        <v>81</v>
      </c>
      <c r="AY179" s="13" t="s">
        <v>113</v>
      </c>
      <c r="BE179" s="143">
        <f t="shared" si="54"/>
        <v>0</v>
      </c>
      <c r="BF179" s="143">
        <f t="shared" si="55"/>
        <v>0</v>
      </c>
      <c r="BG179" s="143">
        <f t="shared" si="56"/>
        <v>0</v>
      </c>
      <c r="BH179" s="143">
        <f t="shared" si="57"/>
        <v>0</v>
      </c>
      <c r="BI179" s="143">
        <f t="shared" si="58"/>
        <v>0</v>
      </c>
      <c r="BJ179" s="13" t="s">
        <v>81</v>
      </c>
      <c r="BK179" s="143">
        <f t="shared" si="59"/>
        <v>0</v>
      </c>
      <c r="BL179" s="13" t="s">
        <v>119</v>
      </c>
      <c r="BM179" s="142" t="s">
        <v>263</v>
      </c>
    </row>
    <row r="180" spans="1:65" s="2" customFormat="1" ht="24.15" customHeight="1">
      <c r="A180" s="28"/>
      <c r="B180" s="129"/>
      <c r="C180" s="130" t="s">
        <v>264</v>
      </c>
      <c r="D180" s="130" t="s">
        <v>115</v>
      </c>
      <c r="E180" s="131" t="s">
        <v>145</v>
      </c>
      <c r="F180" s="132" t="s">
        <v>146</v>
      </c>
      <c r="G180" s="133" t="s">
        <v>147</v>
      </c>
      <c r="H180" s="134">
        <v>1</v>
      </c>
      <c r="I180" s="135"/>
      <c r="J180" s="136">
        <f t="shared" si="50"/>
        <v>0</v>
      </c>
      <c r="K180" s="137"/>
      <c r="L180" s="206"/>
      <c r="M180" s="138" t="s">
        <v>1</v>
      </c>
      <c r="N180" s="139" t="s">
        <v>41</v>
      </c>
      <c r="O180" s="54"/>
      <c r="P180" s="140">
        <f t="shared" si="51"/>
        <v>0</v>
      </c>
      <c r="Q180" s="140">
        <v>0</v>
      </c>
      <c r="R180" s="140">
        <f t="shared" si="52"/>
        <v>0</v>
      </c>
      <c r="S180" s="140">
        <v>2.1199999999999999E-3</v>
      </c>
      <c r="T180" s="141">
        <f t="shared" si="53"/>
        <v>2.1199999999999999E-3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2" t="s">
        <v>119</v>
      </c>
      <c r="AT180" s="142" t="s">
        <v>115</v>
      </c>
      <c r="AU180" s="142" t="s">
        <v>81</v>
      </c>
      <c r="AY180" s="13" t="s">
        <v>113</v>
      </c>
      <c r="BE180" s="143">
        <f t="shared" si="54"/>
        <v>0</v>
      </c>
      <c r="BF180" s="143">
        <f t="shared" si="55"/>
        <v>0</v>
      </c>
      <c r="BG180" s="143">
        <f t="shared" si="56"/>
        <v>0</v>
      </c>
      <c r="BH180" s="143">
        <f t="shared" si="57"/>
        <v>0</v>
      </c>
      <c r="BI180" s="143">
        <f t="shared" si="58"/>
        <v>0</v>
      </c>
      <c r="BJ180" s="13" t="s">
        <v>81</v>
      </c>
      <c r="BK180" s="143">
        <f t="shared" si="59"/>
        <v>0</v>
      </c>
      <c r="BL180" s="13" t="s">
        <v>119</v>
      </c>
      <c r="BM180" s="142" t="s">
        <v>265</v>
      </c>
    </row>
    <row r="181" spans="1:65" s="2" customFormat="1" ht="24.15" customHeight="1">
      <c r="A181" s="28"/>
      <c r="B181" s="129"/>
      <c r="C181" s="130" t="s">
        <v>266</v>
      </c>
      <c r="D181" s="130" t="s">
        <v>115</v>
      </c>
      <c r="E181" s="131" t="s">
        <v>150</v>
      </c>
      <c r="F181" s="132" t="s">
        <v>151</v>
      </c>
      <c r="G181" s="133" t="s">
        <v>118</v>
      </c>
      <c r="H181" s="134">
        <v>1</v>
      </c>
      <c r="I181" s="135"/>
      <c r="J181" s="136">
        <f t="shared" si="50"/>
        <v>0</v>
      </c>
      <c r="K181" s="137"/>
      <c r="L181" s="206"/>
      <c r="M181" s="138" t="s">
        <v>1</v>
      </c>
      <c r="N181" s="139" t="s">
        <v>41</v>
      </c>
      <c r="O181" s="54"/>
      <c r="P181" s="140">
        <f t="shared" si="51"/>
        <v>0</v>
      </c>
      <c r="Q181" s="140">
        <v>0</v>
      </c>
      <c r="R181" s="140">
        <f t="shared" si="52"/>
        <v>0</v>
      </c>
      <c r="S181" s="140">
        <v>0</v>
      </c>
      <c r="T181" s="141">
        <f t="shared" si="5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2" t="s">
        <v>119</v>
      </c>
      <c r="AT181" s="142" t="s">
        <v>115</v>
      </c>
      <c r="AU181" s="142" t="s">
        <v>81</v>
      </c>
      <c r="AY181" s="13" t="s">
        <v>113</v>
      </c>
      <c r="BE181" s="143">
        <f t="shared" si="54"/>
        <v>0</v>
      </c>
      <c r="BF181" s="143">
        <f t="shared" si="55"/>
        <v>0</v>
      </c>
      <c r="BG181" s="143">
        <f t="shared" si="56"/>
        <v>0</v>
      </c>
      <c r="BH181" s="143">
        <f t="shared" si="57"/>
        <v>0</v>
      </c>
      <c r="BI181" s="143">
        <f t="shared" si="58"/>
        <v>0</v>
      </c>
      <c r="BJ181" s="13" t="s">
        <v>81</v>
      </c>
      <c r="BK181" s="143">
        <f t="shared" si="59"/>
        <v>0</v>
      </c>
      <c r="BL181" s="13" t="s">
        <v>119</v>
      </c>
      <c r="BM181" s="142" t="s">
        <v>267</v>
      </c>
    </row>
    <row r="182" spans="1:65" s="2" customFormat="1" ht="24.15" customHeight="1">
      <c r="A182" s="28"/>
      <c r="B182" s="129"/>
      <c r="C182" s="130" t="s">
        <v>268</v>
      </c>
      <c r="D182" s="130" t="s">
        <v>115</v>
      </c>
      <c r="E182" s="131" t="s">
        <v>154</v>
      </c>
      <c r="F182" s="132" t="s">
        <v>155</v>
      </c>
      <c r="G182" s="133" t="s">
        <v>118</v>
      </c>
      <c r="H182" s="134">
        <v>2</v>
      </c>
      <c r="I182" s="135"/>
      <c r="J182" s="136">
        <f t="shared" si="50"/>
        <v>0</v>
      </c>
      <c r="K182" s="137"/>
      <c r="L182" s="206"/>
      <c r="M182" s="138" t="s">
        <v>1</v>
      </c>
      <c r="N182" s="139" t="s">
        <v>41</v>
      </c>
      <c r="O182" s="54"/>
      <c r="P182" s="140">
        <f t="shared" si="51"/>
        <v>0</v>
      </c>
      <c r="Q182" s="140">
        <v>0</v>
      </c>
      <c r="R182" s="140">
        <f t="shared" si="52"/>
        <v>0</v>
      </c>
      <c r="S182" s="140">
        <v>0</v>
      </c>
      <c r="T182" s="141">
        <f t="shared" si="5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42" t="s">
        <v>119</v>
      </c>
      <c r="AT182" s="142" t="s">
        <v>115</v>
      </c>
      <c r="AU182" s="142" t="s">
        <v>81</v>
      </c>
      <c r="AY182" s="13" t="s">
        <v>113</v>
      </c>
      <c r="BE182" s="143">
        <f t="shared" si="54"/>
        <v>0</v>
      </c>
      <c r="BF182" s="143">
        <f t="shared" si="55"/>
        <v>0</v>
      </c>
      <c r="BG182" s="143">
        <f t="shared" si="56"/>
        <v>0</v>
      </c>
      <c r="BH182" s="143">
        <f t="shared" si="57"/>
        <v>0</v>
      </c>
      <c r="BI182" s="143">
        <f t="shared" si="58"/>
        <v>0</v>
      </c>
      <c r="BJ182" s="13" t="s">
        <v>81</v>
      </c>
      <c r="BK182" s="143">
        <f t="shared" si="59"/>
        <v>0</v>
      </c>
      <c r="BL182" s="13" t="s">
        <v>119</v>
      </c>
      <c r="BM182" s="142" t="s">
        <v>269</v>
      </c>
    </row>
    <row r="183" spans="1:65" s="2" customFormat="1" ht="24.15" customHeight="1">
      <c r="A183" s="28"/>
      <c r="B183" s="129"/>
      <c r="C183" s="130" t="s">
        <v>270</v>
      </c>
      <c r="D183" s="130" t="s">
        <v>115</v>
      </c>
      <c r="E183" s="131" t="s">
        <v>158</v>
      </c>
      <c r="F183" s="132" t="s">
        <v>159</v>
      </c>
      <c r="G183" s="133" t="s">
        <v>160</v>
      </c>
      <c r="H183" s="134">
        <v>20</v>
      </c>
      <c r="I183" s="135"/>
      <c r="J183" s="136">
        <f t="shared" si="50"/>
        <v>0</v>
      </c>
      <c r="K183" s="137"/>
      <c r="L183" s="206"/>
      <c r="M183" s="138" t="s">
        <v>1</v>
      </c>
      <c r="N183" s="139" t="s">
        <v>41</v>
      </c>
      <c r="O183" s="54"/>
      <c r="P183" s="140">
        <f t="shared" si="51"/>
        <v>0</v>
      </c>
      <c r="Q183" s="140">
        <v>0</v>
      </c>
      <c r="R183" s="140">
        <f t="shared" si="52"/>
        <v>0</v>
      </c>
      <c r="S183" s="140">
        <v>0</v>
      </c>
      <c r="T183" s="141">
        <f t="shared" si="5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2" t="s">
        <v>161</v>
      </c>
      <c r="AT183" s="142" t="s">
        <v>115</v>
      </c>
      <c r="AU183" s="142" t="s">
        <v>81</v>
      </c>
      <c r="AY183" s="13" t="s">
        <v>113</v>
      </c>
      <c r="BE183" s="143">
        <f t="shared" si="54"/>
        <v>0</v>
      </c>
      <c r="BF183" s="143">
        <f t="shared" si="55"/>
        <v>0</v>
      </c>
      <c r="BG183" s="143">
        <f t="shared" si="56"/>
        <v>0</v>
      </c>
      <c r="BH183" s="143">
        <f t="shared" si="57"/>
        <v>0</v>
      </c>
      <c r="BI183" s="143">
        <f t="shared" si="58"/>
        <v>0</v>
      </c>
      <c r="BJ183" s="13" t="s">
        <v>81</v>
      </c>
      <c r="BK183" s="143">
        <f t="shared" si="59"/>
        <v>0</v>
      </c>
      <c r="BL183" s="13" t="s">
        <v>161</v>
      </c>
      <c r="BM183" s="142" t="s">
        <v>271</v>
      </c>
    </row>
    <row r="184" spans="1:65" s="2" customFormat="1" ht="24.15" customHeight="1">
      <c r="A184" s="28"/>
      <c r="B184" s="129"/>
      <c r="C184" s="130" t="s">
        <v>272</v>
      </c>
      <c r="D184" s="130" t="s">
        <v>115</v>
      </c>
      <c r="E184" s="131" t="s">
        <v>164</v>
      </c>
      <c r="F184" s="132" t="s">
        <v>165</v>
      </c>
      <c r="G184" s="133" t="s">
        <v>147</v>
      </c>
      <c r="H184" s="134">
        <v>1</v>
      </c>
      <c r="I184" s="135"/>
      <c r="J184" s="136">
        <f t="shared" si="50"/>
        <v>0</v>
      </c>
      <c r="K184" s="137"/>
      <c r="L184" s="206"/>
      <c r="M184" s="138" t="s">
        <v>1</v>
      </c>
      <c r="N184" s="139" t="s">
        <v>41</v>
      </c>
      <c r="O184" s="54"/>
      <c r="P184" s="140">
        <f t="shared" si="51"/>
        <v>0</v>
      </c>
      <c r="Q184" s="140">
        <v>0</v>
      </c>
      <c r="R184" s="140">
        <f t="shared" si="52"/>
        <v>0</v>
      </c>
      <c r="S184" s="140">
        <v>0</v>
      </c>
      <c r="T184" s="141">
        <f t="shared" si="5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2" t="s">
        <v>166</v>
      </c>
      <c r="AT184" s="142" t="s">
        <v>115</v>
      </c>
      <c r="AU184" s="142" t="s">
        <v>81</v>
      </c>
      <c r="AY184" s="13" t="s">
        <v>113</v>
      </c>
      <c r="BE184" s="143">
        <f t="shared" si="54"/>
        <v>0</v>
      </c>
      <c r="BF184" s="143">
        <f t="shared" si="55"/>
        <v>0</v>
      </c>
      <c r="BG184" s="143">
        <f t="shared" si="56"/>
        <v>0</v>
      </c>
      <c r="BH184" s="143">
        <f t="shared" si="57"/>
        <v>0</v>
      </c>
      <c r="BI184" s="143">
        <f t="shared" si="58"/>
        <v>0</v>
      </c>
      <c r="BJ184" s="13" t="s">
        <v>81</v>
      </c>
      <c r="BK184" s="143">
        <f t="shared" si="59"/>
        <v>0</v>
      </c>
      <c r="BL184" s="13" t="s">
        <v>166</v>
      </c>
      <c r="BM184" s="142" t="s">
        <v>273</v>
      </c>
    </row>
    <row r="185" spans="1:65" s="11" customFormat="1" ht="25.95" customHeight="1">
      <c r="B185" s="118"/>
      <c r="D185" s="119" t="s">
        <v>75</v>
      </c>
      <c r="E185" s="120" t="s">
        <v>274</v>
      </c>
      <c r="F185" s="120" t="s">
        <v>275</v>
      </c>
      <c r="I185" s="121"/>
      <c r="J185" s="122">
        <f>BK185</f>
        <v>0</v>
      </c>
      <c r="L185" s="118"/>
      <c r="M185" s="123"/>
      <c r="N185" s="124"/>
      <c r="O185" s="124"/>
      <c r="P185" s="125">
        <f>SUM(P186:P192)</f>
        <v>0</v>
      </c>
      <c r="Q185" s="124"/>
      <c r="R185" s="125">
        <f>SUM(R186:R192)</f>
        <v>0</v>
      </c>
      <c r="S185" s="124"/>
      <c r="T185" s="126">
        <f>SUM(T186:T192)</f>
        <v>2.0320000000000001E-2</v>
      </c>
      <c r="AR185" s="119" t="s">
        <v>83</v>
      </c>
      <c r="AT185" s="127" t="s">
        <v>75</v>
      </c>
      <c r="AU185" s="127" t="s">
        <v>76</v>
      </c>
      <c r="AY185" s="119" t="s">
        <v>113</v>
      </c>
      <c r="BK185" s="128">
        <f>SUM(BK186:BK192)</f>
        <v>0</v>
      </c>
    </row>
    <row r="186" spans="1:65" s="2" customFormat="1" ht="33" customHeight="1">
      <c r="A186" s="28"/>
      <c r="B186" s="129"/>
      <c r="C186" s="130" t="s">
        <v>276</v>
      </c>
      <c r="D186" s="130" t="s">
        <v>115</v>
      </c>
      <c r="E186" s="131" t="s">
        <v>116</v>
      </c>
      <c r="F186" s="132" t="s">
        <v>117</v>
      </c>
      <c r="G186" s="133" t="s">
        <v>118</v>
      </c>
      <c r="H186" s="134">
        <v>14</v>
      </c>
      <c r="I186" s="135"/>
      <c r="J186" s="136">
        <f t="shared" ref="J186:J192" si="60">ROUND(I186*H186,2)</f>
        <v>0</v>
      </c>
      <c r="K186" s="137"/>
      <c r="L186" s="206"/>
      <c r="M186" s="138" t="s">
        <v>1</v>
      </c>
      <c r="N186" s="139" t="s">
        <v>41</v>
      </c>
      <c r="O186" s="54"/>
      <c r="P186" s="140">
        <f t="shared" ref="P186:P192" si="61">O186*H186</f>
        <v>0</v>
      </c>
      <c r="Q186" s="140">
        <v>0</v>
      </c>
      <c r="R186" s="140">
        <f t="shared" ref="R186:R192" si="62">Q186*H186</f>
        <v>0</v>
      </c>
      <c r="S186" s="140">
        <v>1.2999999999999999E-3</v>
      </c>
      <c r="T186" s="141">
        <f t="shared" ref="T186:T192" si="63">S186*H186</f>
        <v>1.8200000000000001E-2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42" t="s">
        <v>119</v>
      </c>
      <c r="AT186" s="142" t="s">
        <v>115</v>
      </c>
      <c r="AU186" s="142" t="s">
        <v>81</v>
      </c>
      <c r="AY186" s="13" t="s">
        <v>113</v>
      </c>
      <c r="BE186" s="143">
        <f t="shared" ref="BE186:BE192" si="64">IF(N186="základní",J186,0)</f>
        <v>0</v>
      </c>
      <c r="BF186" s="143">
        <f t="shared" ref="BF186:BF192" si="65">IF(N186="snížená",J186,0)</f>
        <v>0</v>
      </c>
      <c r="BG186" s="143">
        <f t="shared" ref="BG186:BG192" si="66">IF(N186="zákl. přenesená",J186,0)</f>
        <v>0</v>
      </c>
      <c r="BH186" s="143">
        <f t="shared" ref="BH186:BH192" si="67">IF(N186="sníž. přenesená",J186,0)</f>
        <v>0</v>
      </c>
      <c r="BI186" s="143">
        <f t="shared" ref="BI186:BI192" si="68">IF(N186="nulová",J186,0)</f>
        <v>0</v>
      </c>
      <c r="BJ186" s="13" t="s">
        <v>81</v>
      </c>
      <c r="BK186" s="143">
        <f t="shared" ref="BK186:BK192" si="69">ROUND(I186*H186,2)</f>
        <v>0</v>
      </c>
      <c r="BL186" s="13" t="s">
        <v>119</v>
      </c>
      <c r="BM186" s="142" t="s">
        <v>277</v>
      </c>
    </row>
    <row r="187" spans="1:65" s="2" customFormat="1" ht="37.799999999999997" customHeight="1">
      <c r="A187" s="28"/>
      <c r="B187" s="129"/>
      <c r="C187" s="130" t="s">
        <v>278</v>
      </c>
      <c r="D187" s="130" t="s">
        <v>115</v>
      </c>
      <c r="E187" s="131" t="s">
        <v>122</v>
      </c>
      <c r="F187" s="132" t="s">
        <v>123</v>
      </c>
      <c r="G187" s="133" t="s">
        <v>118</v>
      </c>
      <c r="H187" s="134">
        <v>14</v>
      </c>
      <c r="I187" s="135"/>
      <c r="J187" s="136">
        <f t="shared" si="60"/>
        <v>0</v>
      </c>
      <c r="K187" s="137"/>
      <c r="L187" s="206"/>
      <c r="M187" s="138" t="s">
        <v>1</v>
      </c>
      <c r="N187" s="139" t="s">
        <v>41</v>
      </c>
      <c r="O187" s="54"/>
      <c r="P187" s="140">
        <f t="shared" si="61"/>
        <v>0</v>
      </c>
      <c r="Q187" s="140">
        <v>0</v>
      </c>
      <c r="R187" s="140">
        <f t="shared" si="62"/>
        <v>0</v>
      </c>
      <c r="S187" s="140">
        <v>0</v>
      </c>
      <c r="T187" s="141">
        <f t="shared" si="6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2" t="s">
        <v>119</v>
      </c>
      <c r="AT187" s="142" t="s">
        <v>115</v>
      </c>
      <c r="AU187" s="142" t="s">
        <v>81</v>
      </c>
      <c r="AY187" s="13" t="s">
        <v>113</v>
      </c>
      <c r="BE187" s="143">
        <f t="shared" si="64"/>
        <v>0</v>
      </c>
      <c r="BF187" s="143">
        <f t="shared" si="65"/>
        <v>0</v>
      </c>
      <c r="BG187" s="143">
        <f t="shared" si="66"/>
        <v>0</v>
      </c>
      <c r="BH187" s="143">
        <f t="shared" si="67"/>
        <v>0</v>
      </c>
      <c r="BI187" s="143">
        <f t="shared" si="68"/>
        <v>0</v>
      </c>
      <c r="BJ187" s="13" t="s">
        <v>81</v>
      </c>
      <c r="BK187" s="143">
        <f t="shared" si="69"/>
        <v>0</v>
      </c>
      <c r="BL187" s="13" t="s">
        <v>119</v>
      </c>
      <c r="BM187" s="142" t="s">
        <v>279</v>
      </c>
    </row>
    <row r="188" spans="1:65" s="2" customFormat="1" ht="33" customHeight="1">
      <c r="A188" s="28"/>
      <c r="B188" s="129"/>
      <c r="C188" s="144" t="s">
        <v>280</v>
      </c>
      <c r="D188" s="144" t="s">
        <v>126</v>
      </c>
      <c r="E188" s="145" t="s">
        <v>199</v>
      </c>
      <c r="F188" s="146" t="s">
        <v>200</v>
      </c>
      <c r="G188" s="147" t="s">
        <v>118</v>
      </c>
      <c r="H188" s="148">
        <v>12</v>
      </c>
      <c r="I188" s="149"/>
      <c r="J188" s="150">
        <f t="shared" si="60"/>
        <v>0</v>
      </c>
      <c r="K188" s="151"/>
      <c r="L188" s="135"/>
      <c r="M188" s="152" t="s">
        <v>1</v>
      </c>
      <c r="N188" s="153" t="s">
        <v>41</v>
      </c>
      <c r="O188" s="54"/>
      <c r="P188" s="140">
        <f t="shared" si="61"/>
        <v>0</v>
      </c>
      <c r="Q188" s="140">
        <v>0</v>
      </c>
      <c r="R188" s="140">
        <f t="shared" si="62"/>
        <v>0</v>
      </c>
      <c r="S188" s="140">
        <v>0</v>
      </c>
      <c r="T188" s="141">
        <f t="shared" si="6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42" t="s">
        <v>129</v>
      </c>
      <c r="AT188" s="142" t="s">
        <v>126</v>
      </c>
      <c r="AU188" s="142" t="s">
        <v>81</v>
      </c>
      <c r="AY188" s="13" t="s">
        <v>113</v>
      </c>
      <c r="BE188" s="143">
        <f t="shared" si="64"/>
        <v>0</v>
      </c>
      <c r="BF188" s="143">
        <f t="shared" si="65"/>
        <v>0</v>
      </c>
      <c r="BG188" s="143">
        <f t="shared" si="66"/>
        <v>0</v>
      </c>
      <c r="BH188" s="143">
        <f t="shared" si="67"/>
        <v>0</v>
      </c>
      <c r="BI188" s="143">
        <f t="shared" si="68"/>
        <v>0</v>
      </c>
      <c r="BJ188" s="13" t="s">
        <v>81</v>
      </c>
      <c r="BK188" s="143">
        <f t="shared" si="69"/>
        <v>0</v>
      </c>
      <c r="BL188" s="13" t="s">
        <v>119</v>
      </c>
      <c r="BM188" s="142" t="s">
        <v>281</v>
      </c>
    </row>
    <row r="189" spans="1:65" s="2" customFormat="1" ht="37.799999999999997" customHeight="1">
      <c r="A189" s="28"/>
      <c r="B189" s="129"/>
      <c r="C189" s="144" t="s">
        <v>282</v>
      </c>
      <c r="D189" s="144" t="s">
        <v>126</v>
      </c>
      <c r="E189" s="145" t="s">
        <v>132</v>
      </c>
      <c r="F189" s="146" t="s">
        <v>133</v>
      </c>
      <c r="G189" s="147" t="s">
        <v>118</v>
      </c>
      <c r="H189" s="148">
        <v>2</v>
      </c>
      <c r="I189" s="149"/>
      <c r="J189" s="150">
        <f t="shared" si="60"/>
        <v>0</v>
      </c>
      <c r="K189" s="151"/>
      <c r="L189" s="135"/>
      <c r="M189" s="152" t="s">
        <v>1</v>
      </c>
      <c r="N189" s="153" t="s">
        <v>41</v>
      </c>
      <c r="O189" s="54"/>
      <c r="P189" s="140">
        <f t="shared" si="61"/>
        <v>0</v>
      </c>
      <c r="Q189" s="140">
        <v>0</v>
      </c>
      <c r="R189" s="140">
        <f t="shared" si="62"/>
        <v>0</v>
      </c>
      <c r="S189" s="140">
        <v>0</v>
      </c>
      <c r="T189" s="141">
        <f t="shared" si="6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2" t="s">
        <v>129</v>
      </c>
      <c r="AT189" s="142" t="s">
        <v>126</v>
      </c>
      <c r="AU189" s="142" t="s">
        <v>81</v>
      </c>
      <c r="AY189" s="13" t="s">
        <v>113</v>
      </c>
      <c r="BE189" s="143">
        <f t="shared" si="64"/>
        <v>0</v>
      </c>
      <c r="BF189" s="143">
        <f t="shared" si="65"/>
        <v>0</v>
      </c>
      <c r="BG189" s="143">
        <f t="shared" si="66"/>
        <v>0</v>
      </c>
      <c r="BH189" s="143">
        <f t="shared" si="67"/>
        <v>0</v>
      </c>
      <c r="BI189" s="143">
        <f t="shared" si="68"/>
        <v>0</v>
      </c>
      <c r="BJ189" s="13" t="s">
        <v>81</v>
      </c>
      <c r="BK189" s="143">
        <f t="shared" si="69"/>
        <v>0</v>
      </c>
      <c r="BL189" s="13" t="s">
        <v>119</v>
      </c>
      <c r="BM189" s="142" t="s">
        <v>283</v>
      </c>
    </row>
    <row r="190" spans="1:65" s="2" customFormat="1" ht="24.15" customHeight="1">
      <c r="A190" s="28"/>
      <c r="B190" s="129"/>
      <c r="C190" s="130" t="s">
        <v>284</v>
      </c>
      <c r="D190" s="130" t="s">
        <v>115</v>
      </c>
      <c r="E190" s="131" t="s">
        <v>145</v>
      </c>
      <c r="F190" s="132" t="s">
        <v>146</v>
      </c>
      <c r="G190" s="133" t="s">
        <v>147</v>
      </c>
      <c r="H190" s="134">
        <v>1</v>
      </c>
      <c r="I190" s="135"/>
      <c r="J190" s="136">
        <f t="shared" si="60"/>
        <v>0</v>
      </c>
      <c r="K190" s="137"/>
      <c r="L190" s="206"/>
      <c r="M190" s="138" t="s">
        <v>1</v>
      </c>
      <c r="N190" s="139" t="s">
        <v>41</v>
      </c>
      <c r="O190" s="54"/>
      <c r="P190" s="140">
        <f t="shared" si="61"/>
        <v>0</v>
      </c>
      <c r="Q190" s="140">
        <v>0</v>
      </c>
      <c r="R190" s="140">
        <f t="shared" si="62"/>
        <v>0</v>
      </c>
      <c r="S190" s="140">
        <v>2.1199999999999999E-3</v>
      </c>
      <c r="T190" s="141">
        <f t="shared" si="63"/>
        <v>2.1199999999999999E-3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2" t="s">
        <v>119</v>
      </c>
      <c r="AT190" s="142" t="s">
        <v>115</v>
      </c>
      <c r="AU190" s="142" t="s">
        <v>81</v>
      </c>
      <c r="AY190" s="13" t="s">
        <v>113</v>
      </c>
      <c r="BE190" s="143">
        <f t="shared" si="64"/>
        <v>0</v>
      </c>
      <c r="BF190" s="143">
        <f t="shared" si="65"/>
        <v>0</v>
      </c>
      <c r="BG190" s="143">
        <f t="shared" si="66"/>
        <v>0</v>
      </c>
      <c r="BH190" s="143">
        <f t="shared" si="67"/>
        <v>0</v>
      </c>
      <c r="BI190" s="143">
        <f t="shared" si="68"/>
        <v>0</v>
      </c>
      <c r="BJ190" s="13" t="s">
        <v>81</v>
      </c>
      <c r="BK190" s="143">
        <f t="shared" si="69"/>
        <v>0</v>
      </c>
      <c r="BL190" s="13" t="s">
        <v>119</v>
      </c>
      <c r="BM190" s="142" t="s">
        <v>285</v>
      </c>
    </row>
    <row r="191" spans="1:65" s="2" customFormat="1" ht="24.15" customHeight="1">
      <c r="A191" s="28"/>
      <c r="B191" s="129"/>
      <c r="C191" s="130" t="s">
        <v>286</v>
      </c>
      <c r="D191" s="130" t="s">
        <v>115</v>
      </c>
      <c r="E191" s="131" t="s">
        <v>150</v>
      </c>
      <c r="F191" s="132" t="s">
        <v>151</v>
      </c>
      <c r="G191" s="133" t="s">
        <v>118</v>
      </c>
      <c r="H191" s="134">
        <v>4</v>
      </c>
      <c r="I191" s="135"/>
      <c r="J191" s="136">
        <f t="shared" si="60"/>
        <v>0</v>
      </c>
      <c r="K191" s="137"/>
      <c r="L191" s="206"/>
      <c r="M191" s="138" t="s">
        <v>1</v>
      </c>
      <c r="N191" s="139" t="s">
        <v>41</v>
      </c>
      <c r="O191" s="54"/>
      <c r="P191" s="140">
        <f t="shared" si="61"/>
        <v>0</v>
      </c>
      <c r="Q191" s="140">
        <v>0</v>
      </c>
      <c r="R191" s="140">
        <f t="shared" si="62"/>
        <v>0</v>
      </c>
      <c r="S191" s="140">
        <v>0</v>
      </c>
      <c r="T191" s="141">
        <f t="shared" si="6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42" t="s">
        <v>119</v>
      </c>
      <c r="AT191" s="142" t="s">
        <v>115</v>
      </c>
      <c r="AU191" s="142" t="s">
        <v>81</v>
      </c>
      <c r="AY191" s="13" t="s">
        <v>113</v>
      </c>
      <c r="BE191" s="143">
        <f t="shared" si="64"/>
        <v>0</v>
      </c>
      <c r="BF191" s="143">
        <f t="shared" si="65"/>
        <v>0</v>
      </c>
      <c r="BG191" s="143">
        <f t="shared" si="66"/>
        <v>0</v>
      </c>
      <c r="BH191" s="143">
        <f t="shared" si="67"/>
        <v>0</v>
      </c>
      <c r="BI191" s="143">
        <f t="shared" si="68"/>
        <v>0</v>
      </c>
      <c r="BJ191" s="13" t="s">
        <v>81</v>
      </c>
      <c r="BK191" s="143">
        <f t="shared" si="69"/>
        <v>0</v>
      </c>
      <c r="BL191" s="13" t="s">
        <v>119</v>
      </c>
      <c r="BM191" s="142" t="s">
        <v>287</v>
      </c>
    </row>
    <row r="192" spans="1:65" s="2" customFormat="1" ht="24.15" customHeight="1">
      <c r="A192" s="28"/>
      <c r="B192" s="129"/>
      <c r="C192" s="130" t="s">
        <v>288</v>
      </c>
      <c r="D192" s="130" t="s">
        <v>115</v>
      </c>
      <c r="E192" s="131" t="s">
        <v>164</v>
      </c>
      <c r="F192" s="132" t="s">
        <v>165</v>
      </c>
      <c r="G192" s="133" t="s">
        <v>147</v>
      </c>
      <c r="H192" s="134">
        <v>1</v>
      </c>
      <c r="I192" s="135"/>
      <c r="J192" s="136">
        <f t="shared" si="60"/>
        <v>0</v>
      </c>
      <c r="K192" s="137"/>
      <c r="L192" s="206"/>
      <c r="M192" s="138" t="s">
        <v>1</v>
      </c>
      <c r="N192" s="139" t="s">
        <v>41</v>
      </c>
      <c r="O192" s="54"/>
      <c r="P192" s="140">
        <f t="shared" si="61"/>
        <v>0</v>
      </c>
      <c r="Q192" s="140">
        <v>0</v>
      </c>
      <c r="R192" s="140">
        <f t="shared" si="62"/>
        <v>0</v>
      </c>
      <c r="S192" s="140">
        <v>0</v>
      </c>
      <c r="T192" s="141">
        <f t="shared" si="6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2" t="s">
        <v>166</v>
      </c>
      <c r="AT192" s="142" t="s">
        <v>115</v>
      </c>
      <c r="AU192" s="142" t="s">
        <v>81</v>
      </c>
      <c r="AY192" s="13" t="s">
        <v>113</v>
      </c>
      <c r="BE192" s="143">
        <f t="shared" si="64"/>
        <v>0</v>
      </c>
      <c r="BF192" s="143">
        <f t="shared" si="65"/>
        <v>0</v>
      </c>
      <c r="BG192" s="143">
        <f t="shared" si="66"/>
        <v>0</v>
      </c>
      <c r="BH192" s="143">
        <f t="shared" si="67"/>
        <v>0</v>
      </c>
      <c r="BI192" s="143">
        <f t="shared" si="68"/>
        <v>0</v>
      </c>
      <c r="BJ192" s="13" t="s">
        <v>81</v>
      </c>
      <c r="BK192" s="143">
        <f t="shared" si="69"/>
        <v>0</v>
      </c>
      <c r="BL192" s="13" t="s">
        <v>166</v>
      </c>
      <c r="BM192" s="142" t="s">
        <v>289</v>
      </c>
    </row>
    <row r="193" spans="1:65" s="11" customFormat="1" ht="25.95" customHeight="1">
      <c r="B193" s="118"/>
      <c r="D193" s="119" t="s">
        <v>75</v>
      </c>
      <c r="E193" s="120" t="s">
        <v>290</v>
      </c>
      <c r="F193" s="120" t="s">
        <v>291</v>
      </c>
      <c r="I193" s="121"/>
      <c r="J193" s="122">
        <f>BK193</f>
        <v>0</v>
      </c>
      <c r="L193" s="118"/>
      <c r="M193" s="123"/>
      <c r="N193" s="124"/>
      <c r="O193" s="124"/>
      <c r="P193" s="125">
        <f>SUM(P194:P200)</f>
        <v>0</v>
      </c>
      <c r="Q193" s="124"/>
      <c r="R193" s="125">
        <f>SUM(R194:R200)</f>
        <v>0</v>
      </c>
      <c r="S193" s="124"/>
      <c r="T193" s="126">
        <f>SUM(T194:T200)</f>
        <v>2.0320000000000001E-2</v>
      </c>
      <c r="AR193" s="119" t="s">
        <v>83</v>
      </c>
      <c r="AT193" s="127" t="s">
        <v>75</v>
      </c>
      <c r="AU193" s="127" t="s">
        <v>76</v>
      </c>
      <c r="AY193" s="119" t="s">
        <v>113</v>
      </c>
      <c r="BK193" s="128">
        <f>SUM(BK194:BK200)</f>
        <v>0</v>
      </c>
    </row>
    <row r="194" spans="1:65" s="2" customFormat="1" ht="33" customHeight="1">
      <c r="A194" s="28"/>
      <c r="B194" s="129"/>
      <c r="C194" s="130" t="s">
        <v>292</v>
      </c>
      <c r="D194" s="130" t="s">
        <v>115</v>
      </c>
      <c r="E194" s="131" t="s">
        <v>116</v>
      </c>
      <c r="F194" s="132" t="s">
        <v>117</v>
      </c>
      <c r="G194" s="133" t="s">
        <v>118</v>
      </c>
      <c r="H194" s="134">
        <v>14</v>
      </c>
      <c r="I194" s="135"/>
      <c r="J194" s="136">
        <f t="shared" ref="J194:J200" si="70">ROUND(I194*H194,2)</f>
        <v>0</v>
      </c>
      <c r="K194" s="137"/>
      <c r="L194" s="206"/>
      <c r="M194" s="138" t="s">
        <v>1</v>
      </c>
      <c r="N194" s="139" t="s">
        <v>41</v>
      </c>
      <c r="O194" s="54"/>
      <c r="P194" s="140">
        <f t="shared" ref="P194:P200" si="71">O194*H194</f>
        <v>0</v>
      </c>
      <c r="Q194" s="140">
        <v>0</v>
      </c>
      <c r="R194" s="140">
        <f t="shared" ref="R194:R200" si="72">Q194*H194</f>
        <v>0</v>
      </c>
      <c r="S194" s="140">
        <v>1.2999999999999999E-3</v>
      </c>
      <c r="T194" s="141">
        <f t="shared" ref="T194:T200" si="73">S194*H194</f>
        <v>1.8200000000000001E-2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42" t="s">
        <v>119</v>
      </c>
      <c r="AT194" s="142" t="s">
        <v>115</v>
      </c>
      <c r="AU194" s="142" t="s">
        <v>81</v>
      </c>
      <c r="AY194" s="13" t="s">
        <v>113</v>
      </c>
      <c r="BE194" s="143">
        <f t="shared" ref="BE194:BE200" si="74">IF(N194="základní",J194,0)</f>
        <v>0</v>
      </c>
      <c r="BF194" s="143">
        <f t="shared" ref="BF194:BF200" si="75">IF(N194="snížená",J194,0)</f>
        <v>0</v>
      </c>
      <c r="BG194" s="143">
        <f t="shared" ref="BG194:BG200" si="76">IF(N194="zákl. přenesená",J194,0)</f>
        <v>0</v>
      </c>
      <c r="BH194" s="143">
        <f t="shared" ref="BH194:BH200" si="77">IF(N194="sníž. přenesená",J194,0)</f>
        <v>0</v>
      </c>
      <c r="BI194" s="143">
        <f t="shared" ref="BI194:BI200" si="78">IF(N194="nulová",J194,0)</f>
        <v>0</v>
      </c>
      <c r="BJ194" s="13" t="s">
        <v>81</v>
      </c>
      <c r="BK194" s="143">
        <f t="shared" ref="BK194:BK200" si="79">ROUND(I194*H194,2)</f>
        <v>0</v>
      </c>
      <c r="BL194" s="13" t="s">
        <v>119</v>
      </c>
      <c r="BM194" s="142" t="s">
        <v>293</v>
      </c>
    </row>
    <row r="195" spans="1:65" s="2" customFormat="1" ht="37.799999999999997" customHeight="1">
      <c r="A195" s="28"/>
      <c r="B195" s="129"/>
      <c r="C195" s="130" t="s">
        <v>294</v>
      </c>
      <c r="D195" s="130" t="s">
        <v>115</v>
      </c>
      <c r="E195" s="131" t="s">
        <v>122</v>
      </c>
      <c r="F195" s="132" t="s">
        <v>123</v>
      </c>
      <c r="G195" s="133" t="s">
        <v>118</v>
      </c>
      <c r="H195" s="134">
        <v>14</v>
      </c>
      <c r="I195" s="135"/>
      <c r="J195" s="136">
        <f t="shared" si="70"/>
        <v>0</v>
      </c>
      <c r="K195" s="137"/>
      <c r="L195" s="206"/>
      <c r="M195" s="138" t="s">
        <v>1</v>
      </c>
      <c r="N195" s="139" t="s">
        <v>41</v>
      </c>
      <c r="O195" s="54"/>
      <c r="P195" s="140">
        <f t="shared" si="71"/>
        <v>0</v>
      </c>
      <c r="Q195" s="140">
        <v>0</v>
      </c>
      <c r="R195" s="140">
        <f t="shared" si="72"/>
        <v>0</v>
      </c>
      <c r="S195" s="140">
        <v>0</v>
      </c>
      <c r="T195" s="141">
        <f t="shared" si="7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2" t="s">
        <v>119</v>
      </c>
      <c r="AT195" s="142" t="s">
        <v>115</v>
      </c>
      <c r="AU195" s="142" t="s">
        <v>81</v>
      </c>
      <c r="AY195" s="13" t="s">
        <v>113</v>
      </c>
      <c r="BE195" s="143">
        <f t="shared" si="74"/>
        <v>0</v>
      </c>
      <c r="BF195" s="143">
        <f t="shared" si="75"/>
        <v>0</v>
      </c>
      <c r="BG195" s="143">
        <f t="shared" si="76"/>
        <v>0</v>
      </c>
      <c r="BH195" s="143">
        <f t="shared" si="77"/>
        <v>0</v>
      </c>
      <c r="BI195" s="143">
        <f t="shared" si="78"/>
        <v>0</v>
      </c>
      <c r="BJ195" s="13" t="s">
        <v>81</v>
      </c>
      <c r="BK195" s="143">
        <f t="shared" si="79"/>
        <v>0</v>
      </c>
      <c r="BL195" s="13" t="s">
        <v>119</v>
      </c>
      <c r="BM195" s="142" t="s">
        <v>295</v>
      </c>
    </row>
    <row r="196" spans="1:65" s="2" customFormat="1" ht="33" customHeight="1">
      <c r="A196" s="28"/>
      <c r="B196" s="129"/>
      <c r="C196" s="144" t="s">
        <v>296</v>
      </c>
      <c r="D196" s="144" t="s">
        <v>126</v>
      </c>
      <c r="E196" s="145" t="s">
        <v>199</v>
      </c>
      <c r="F196" s="146" t="s">
        <v>200</v>
      </c>
      <c r="G196" s="147" t="s">
        <v>118</v>
      </c>
      <c r="H196" s="148">
        <v>12</v>
      </c>
      <c r="I196" s="149"/>
      <c r="J196" s="150">
        <f t="shared" si="70"/>
        <v>0</v>
      </c>
      <c r="K196" s="151"/>
      <c r="L196" s="135"/>
      <c r="M196" s="152" t="s">
        <v>1</v>
      </c>
      <c r="N196" s="153" t="s">
        <v>41</v>
      </c>
      <c r="O196" s="54"/>
      <c r="P196" s="140">
        <f t="shared" si="71"/>
        <v>0</v>
      </c>
      <c r="Q196" s="140">
        <v>0</v>
      </c>
      <c r="R196" s="140">
        <f t="shared" si="72"/>
        <v>0</v>
      </c>
      <c r="S196" s="140">
        <v>0</v>
      </c>
      <c r="T196" s="141">
        <f t="shared" si="7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2" t="s">
        <v>129</v>
      </c>
      <c r="AT196" s="142" t="s">
        <v>126</v>
      </c>
      <c r="AU196" s="142" t="s">
        <v>81</v>
      </c>
      <c r="AY196" s="13" t="s">
        <v>113</v>
      </c>
      <c r="BE196" s="143">
        <f t="shared" si="74"/>
        <v>0</v>
      </c>
      <c r="BF196" s="143">
        <f t="shared" si="75"/>
        <v>0</v>
      </c>
      <c r="BG196" s="143">
        <f t="shared" si="76"/>
        <v>0</v>
      </c>
      <c r="BH196" s="143">
        <f t="shared" si="77"/>
        <v>0</v>
      </c>
      <c r="BI196" s="143">
        <f t="shared" si="78"/>
        <v>0</v>
      </c>
      <c r="BJ196" s="13" t="s">
        <v>81</v>
      </c>
      <c r="BK196" s="143">
        <f t="shared" si="79"/>
        <v>0</v>
      </c>
      <c r="BL196" s="13" t="s">
        <v>119</v>
      </c>
      <c r="BM196" s="142" t="s">
        <v>297</v>
      </c>
    </row>
    <row r="197" spans="1:65" s="2" customFormat="1" ht="37.799999999999997" customHeight="1">
      <c r="A197" s="28"/>
      <c r="B197" s="129"/>
      <c r="C197" s="144" t="s">
        <v>298</v>
      </c>
      <c r="D197" s="144" t="s">
        <v>126</v>
      </c>
      <c r="E197" s="145" t="s">
        <v>132</v>
      </c>
      <c r="F197" s="146" t="s">
        <v>133</v>
      </c>
      <c r="G197" s="147" t="s">
        <v>118</v>
      </c>
      <c r="H197" s="148">
        <v>2</v>
      </c>
      <c r="I197" s="149"/>
      <c r="J197" s="150">
        <f t="shared" si="70"/>
        <v>0</v>
      </c>
      <c r="K197" s="151"/>
      <c r="L197" s="135"/>
      <c r="M197" s="152" t="s">
        <v>1</v>
      </c>
      <c r="N197" s="153" t="s">
        <v>41</v>
      </c>
      <c r="O197" s="54"/>
      <c r="P197" s="140">
        <f t="shared" si="71"/>
        <v>0</v>
      </c>
      <c r="Q197" s="140">
        <v>0</v>
      </c>
      <c r="R197" s="140">
        <f t="shared" si="72"/>
        <v>0</v>
      </c>
      <c r="S197" s="140">
        <v>0</v>
      </c>
      <c r="T197" s="141">
        <f t="shared" si="7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42" t="s">
        <v>129</v>
      </c>
      <c r="AT197" s="142" t="s">
        <v>126</v>
      </c>
      <c r="AU197" s="142" t="s">
        <v>81</v>
      </c>
      <c r="AY197" s="13" t="s">
        <v>113</v>
      </c>
      <c r="BE197" s="143">
        <f t="shared" si="74"/>
        <v>0</v>
      </c>
      <c r="BF197" s="143">
        <f t="shared" si="75"/>
        <v>0</v>
      </c>
      <c r="BG197" s="143">
        <f t="shared" si="76"/>
        <v>0</v>
      </c>
      <c r="BH197" s="143">
        <f t="shared" si="77"/>
        <v>0</v>
      </c>
      <c r="BI197" s="143">
        <f t="shared" si="78"/>
        <v>0</v>
      </c>
      <c r="BJ197" s="13" t="s">
        <v>81</v>
      </c>
      <c r="BK197" s="143">
        <f t="shared" si="79"/>
        <v>0</v>
      </c>
      <c r="BL197" s="13" t="s">
        <v>119</v>
      </c>
      <c r="BM197" s="142" t="s">
        <v>299</v>
      </c>
    </row>
    <row r="198" spans="1:65" s="2" customFormat="1" ht="24.15" customHeight="1">
      <c r="A198" s="28"/>
      <c r="B198" s="129"/>
      <c r="C198" s="130" t="s">
        <v>300</v>
      </c>
      <c r="D198" s="130" t="s">
        <v>115</v>
      </c>
      <c r="E198" s="131" t="s">
        <v>145</v>
      </c>
      <c r="F198" s="132" t="s">
        <v>146</v>
      </c>
      <c r="G198" s="133" t="s">
        <v>147</v>
      </c>
      <c r="H198" s="134">
        <v>1</v>
      </c>
      <c r="I198" s="135"/>
      <c r="J198" s="136">
        <f t="shared" si="70"/>
        <v>0</v>
      </c>
      <c r="K198" s="137"/>
      <c r="L198" s="206"/>
      <c r="M198" s="138" t="s">
        <v>1</v>
      </c>
      <c r="N198" s="139" t="s">
        <v>41</v>
      </c>
      <c r="O198" s="54"/>
      <c r="P198" s="140">
        <f t="shared" si="71"/>
        <v>0</v>
      </c>
      <c r="Q198" s="140">
        <v>0</v>
      </c>
      <c r="R198" s="140">
        <f t="shared" si="72"/>
        <v>0</v>
      </c>
      <c r="S198" s="140">
        <v>2.1199999999999999E-3</v>
      </c>
      <c r="T198" s="141">
        <f t="shared" si="73"/>
        <v>2.1199999999999999E-3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42" t="s">
        <v>119</v>
      </c>
      <c r="AT198" s="142" t="s">
        <v>115</v>
      </c>
      <c r="AU198" s="142" t="s">
        <v>81</v>
      </c>
      <c r="AY198" s="13" t="s">
        <v>113</v>
      </c>
      <c r="BE198" s="143">
        <f t="shared" si="74"/>
        <v>0</v>
      </c>
      <c r="BF198" s="143">
        <f t="shared" si="75"/>
        <v>0</v>
      </c>
      <c r="BG198" s="143">
        <f t="shared" si="76"/>
        <v>0</v>
      </c>
      <c r="BH198" s="143">
        <f t="shared" si="77"/>
        <v>0</v>
      </c>
      <c r="BI198" s="143">
        <f t="shared" si="78"/>
        <v>0</v>
      </c>
      <c r="BJ198" s="13" t="s">
        <v>81</v>
      </c>
      <c r="BK198" s="143">
        <f t="shared" si="79"/>
        <v>0</v>
      </c>
      <c r="BL198" s="13" t="s">
        <v>119</v>
      </c>
      <c r="BM198" s="142" t="s">
        <v>301</v>
      </c>
    </row>
    <row r="199" spans="1:65" s="2" customFormat="1" ht="24.15" customHeight="1">
      <c r="A199" s="28"/>
      <c r="B199" s="129"/>
      <c r="C199" s="130" t="s">
        <v>302</v>
      </c>
      <c r="D199" s="130" t="s">
        <v>115</v>
      </c>
      <c r="E199" s="131" t="s">
        <v>150</v>
      </c>
      <c r="F199" s="132" t="s">
        <v>151</v>
      </c>
      <c r="G199" s="133" t="s">
        <v>118</v>
      </c>
      <c r="H199" s="134">
        <v>4</v>
      </c>
      <c r="I199" s="135"/>
      <c r="J199" s="136">
        <f t="shared" si="70"/>
        <v>0</v>
      </c>
      <c r="K199" s="137"/>
      <c r="L199" s="206"/>
      <c r="M199" s="138" t="s">
        <v>1</v>
      </c>
      <c r="N199" s="139" t="s">
        <v>41</v>
      </c>
      <c r="O199" s="54"/>
      <c r="P199" s="140">
        <f t="shared" si="71"/>
        <v>0</v>
      </c>
      <c r="Q199" s="140">
        <v>0</v>
      </c>
      <c r="R199" s="140">
        <f t="shared" si="72"/>
        <v>0</v>
      </c>
      <c r="S199" s="140">
        <v>0</v>
      </c>
      <c r="T199" s="141">
        <f t="shared" si="7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42" t="s">
        <v>119</v>
      </c>
      <c r="AT199" s="142" t="s">
        <v>115</v>
      </c>
      <c r="AU199" s="142" t="s">
        <v>81</v>
      </c>
      <c r="AY199" s="13" t="s">
        <v>113</v>
      </c>
      <c r="BE199" s="143">
        <f t="shared" si="74"/>
        <v>0</v>
      </c>
      <c r="BF199" s="143">
        <f t="shared" si="75"/>
        <v>0</v>
      </c>
      <c r="BG199" s="143">
        <f t="shared" si="76"/>
        <v>0</v>
      </c>
      <c r="BH199" s="143">
        <f t="shared" si="77"/>
        <v>0</v>
      </c>
      <c r="BI199" s="143">
        <f t="shared" si="78"/>
        <v>0</v>
      </c>
      <c r="BJ199" s="13" t="s">
        <v>81</v>
      </c>
      <c r="BK199" s="143">
        <f t="shared" si="79"/>
        <v>0</v>
      </c>
      <c r="BL199" s="13" t="s">
        <v>119</v>
      </c>
      <c r="BM199" s="142" t="s">
        <v>303</v>
      </c>
    </row>
    <row r="200" spans="1:65" s="2" customFormat="1" ht="24.15" customHeight="1">
      <c r="A200" s="28"/>
      <c r="B200" s="129"/>
      <c r="C200" s="130" t="s">
        <v>304</v>
      </c>
      <c r="D200" s="130" t="s">
        <v>115</v>
      </c>
      <c r="E200" s="131" t="s">
        <v>164</v>
      </c>
      <c r="F200" s="132" t="s">
        <v>165</v>
      </c>
      <c r="G200" s="133" t="s">
        <v>147</v>
      </c>
      <c r="H200" s="134">
        <v>1</v>
      </c>
      <c r="I200" s="135"/>
      <c r="J200" s="136">
        <f t="shared" si="70"/>
        <v>0</v>
      </c>
      <c r="K200" s="137"/>
      <c r="L200" s="206"/>
      <c r="M200" s="154" t="s">
        <v>1</v>
      </c>
      <c r="N200" s="155" t="s">
        <v>41</v>
      </c>
      <c r="O200" s="156"/>
      <c r="P200" s="157">
        <f t="shared" si="71"/>
        <v>0</v>
      </c>
      <c r="Q200" s="157">
        <v>0</v>
      </c>
      <c r="R200" s="157">
        <f t="shared" si="72"/>
        <v>0</v>
      </c>
      <c r="S200" s="157">
        <v>0</v>
      </c>
      <c r="T200" s="158">
        <f t="shared" si="7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42" t="s">
        <v>166</v>
      </c>
      <c r="AT200" s="142" t="s">
        <v>115</v>
      </c>
      <c r="AU200" s="142" t="s">
        <v>81</v>
      </c>
      <c r="AY200" s="13" t="s">
        <v>113</v>
      </c>
      <c r="BE200" s="143">
        <f t="shared" si="74"/>
        <v>0</v>
      </c>
      <c r="BF200" s="143">
        <f t="shared" si="75"/>
        <v>0</v>
      </c>
      <c r="BG200" s="143">
        <f t="shared" si="76"/>
        <v>0</v>
      </c>
      <c r="BH200" s="143">
        <f t="shared" si="77"/>
        <v>0</v>
      </c>
      <c r="BI200" s="143">
        <f t="shared" si="78"/>
        <v>0</v>
      </c>
      <c r="BJ200" s="13" t="s">
        <v>81</v>
      </c>
      <c r="BK200" s="143">
        <f t="shared" si="79"/>
        <v>0</v>
      </c>
      <c r="BL200" s="13" t="s">
        <v>166</v>
      </c>
      <c r="BM200" s="142" t="s">
        <v>305</v>
      </c>
    </row>
    <row r="201" spans="1:65" s="2" customFormat="1" ht="6.9" customHeight="1">
      <c r="A201" s="28"/>
      <c r="B201" s="43"/>
      <c r="C201" s="44"/>
      <c r="D201" s="44"/>
      <c r="E201" s="44"/>
      <c r="F201" s="44"/>
      <c r="G201" s="44"/>
      <c r="H201" s="44"/>
      <c r="I201" s="44"/>
      <c r="J201" s="44"/>
      <c r="K201" s="44"/>
      <c r="L201" s="29"/>
      <c r="M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</row>
  </sheetData>
  <autoFilter ref="C119:K200"/>
  <mergeCells count="7">
    <mergeCell ref="E112:H112"/>
    <mergeCell ref="E2:F2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24-07-21-1 - Světelně tec...</vt:lpstr>
      <vt:lpstr>'24-07-21-1 - Světelně tec...'!Názvy_tisku</vt:lpstr>
      <vt:lpstr>'Rekapitulace stavby'!Názvy_tisku</vt:lpstr>
      <vt:lpstr>'24-07-21-1 - Světelně tec...'!Oblast_tisku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DESKTOP\Karel</dc:creator>
  <cp:lastModifiedBy>Melicharová Zuzana</cp:lastModifiedBy>
  <cp:lastPrinted>2024-07-22T13:23:03Z</cp:lastPrinted>
  <dcterms:created xsi:type="dcterms:W3CDTF">2024-07-22T03:42:36Z</dcterms:created>
  <dcterms:modified xsi:type="dcterms:W3CDTF">2024-07-22T13:28:33Z</dcterms:modified>
</cp:coreProperties>
</file>